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slicers/slicer1.xml" ContentType="application/vnd.ms-excel.slicer+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hidePivotFieldList="1" defaultThemeVersion="166925"/>
  <mc:AlternateContent xmlns:mc="http://schemas.openxmlformats.org/markup-compatibility/2006">
    <mc:Choice Requires="x15">
      <x15ac:absPath xmlns:x15ac="http://schemas.microsoft.com/office/spreadsheetml/2010/11/ac" url="\\nobel-ad\Dados\Comercial\Funil\"/>
    </mc:Choice>
  </mc:AlternateContent>
  <xr:revisionPtr revIDLastSave="0" documentId="13_ncr:1_{2A907F71-F20D-4D55-930B-235DAC446108}" xr6:coauthVersionLast="40" xr6:coauthVersionMax="40" xr10:uidLastSave="{00000000-0000-0000-0000-000000000000}"/>
  <bookViews>
    <workbookView xWindow="0" yWindow="0" windowWidth="28800" windowHeight="11310" xr2:uid="{00000000-000D-0000-FFFF-FFFF00000000}"/>
  </bookViews>
  <sheets>
    <sheet name="Preenchimento - Funil de Vendas" sheetId="1" r:id="rId1"/>
    <sheet name="Indicadores" sheetId="4" r:id="rId2"/>
    <sheet name="Dados background" sheetId="2" state="hidden" r:id="rId3"/>
    <sheet name="Base Concorrentes" sheetId="5" state="hidden" r:id="rId4"/>
    <sheet name="Overview concorrência" sheetId="6" state="hidden" r:id="rId5"/>
    <sheet name="Planilha1" sheetId="9" state="hidden" r:id="rId6"/>
    <sheet name="Construção" sheetId="8" state="hidden" r:id="rId7"/>
    <sheet name="Rascunho" sheetId="7" state="hidden" r:id="rId8"/>
  </sheets>
  <definedNames>
    <definedName name="_xlnm._FilterDatabase" localSheetId="3" hidden="1">'Base Concorrentes'!$A$1:$AY$701</definedName>
    <definedName name="L_ST">Indicadores!$C$6:$G$6</definedName>
    <definedName name="SegmentaçãodeDados_Empresa">#N/A</definedName>
    <definedName name="SegmentaçãodeDados_Gerencia">#N/A</definedName>
    <definedName name="SegmentaçãodeDados_Marca">#N/A</definedName>
    <definedName name="SegmentaçãodeDados_Representante">#N/A</definedName>
  </definedNames>
  <calcPr calcId="181029"/>
  <pivotCaches>
    <pivotCache cacheId="10" r:id="rId9"/>
  </pivotCaches>
  <fileRecoveryPr autoRecover="0"/>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0"/>
        <x14:slicerCache r:id="rId11"/>
        <x14:slicerCache r:id="rId12"/>
        <x14:slicerCache r:id="rId13"/>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2" l="1"/>
  <c r="AJ6" i="1" l="1"/>
  <c r="AS6" i="1"/>
  <c r="J16" i="4" l="1"/>
  <c r="G7" i="4" l="1"/>
  <c r="K11" i="4"/>
  <c r="J11" i="4" l="1"/>
  <c r="I11" i="4"/>
  <c r="H11" i="4"/>
  <c r="G11" i="4"/>
  <c r="K7" i="4" l="1"/>
  <c r="J7" i="4"/>
  <c r="I7" i="4"/>
  <c r="H7" i="4"/>
  <c r="E7" i="4"/>
  <c r="K4" i="4"/>
  <c r="J4" i="4"/>
  <c r="I4" i="4"/>
  <c r="H4" i="4"/>
  <c r="G4" i="4"/>
  <c r="K3" i="4"/>
  <c r="J3" i="4"/>
  <c r="I3" i="4"/>
  <c r="H3" i="4"/>
  <c r="G3" i="4"/>
  <c r="E1" i="4"/>
  <c r="C1" i="4"/>
  <c r="E10" i="4"/>
  <c r="K9" i="4"/>
  <c r="J9" i="4"/>
  <c r="I9" i="4"/>
  <c r="H9" i="4"/>
  <c r="G9" i="4"/>
  <c r="AL6" i="1" l="1"/>
  <c r="E9" i="7" l="1"/>
  <c r="H9" i="7" s="1"/>
  <c r="I9" i="7" s="1"/>
  <c r="E8" i="7"/>
  <c r="H8" i="7" s="1"/>
  <c r="I8" i="7" s="1"/>
  <c r="G5" i="7"/>
  <c r="D3" i="7"/>
  <c r="I6" i="6" l="1"/>
  <c r="I7" i="6"/>
  <c r="I8" i="6"/>
  <c r="I9" i="6"/>
  <c r="I10" i="6"/>
  <c r="I11" i="6"/>
  <c r="I12" i="6"/>
  <c r="I13" i="6"/>
  <c r="I14" i="6"/>
  <c r="I15" i="6"/>
  <c r="I16" i="6"/>
  <c r="I17" i="6"/>
  <c r="I18" i="6"/>
  <c r="L18" i="6" s="1"/>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L59" i="6"/>
  <c r="I5" i="6"/>
  <c r="L5" i="6" s="1"/>
  <c r="H6"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K59" i="6"/>
  <c r="H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J59" i="6"/>
  <c r="G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5" i="6"/>
  <c r="J55" i="6" l="1"/>
  <c r="J51" i="6"/>
  <c r="J47" i="6"/>
  <c r="J43" i="6"/>
  <c r="J39" i="6"/>
  <c r="J35" i="6"/>
  <c r="J31" i="6"/>
  <c r="J27" i="6"/>
  <c r="J23" i="6"/>
  <c r="J19" i="6"/>
  <c r="J15" i="6"/>
  <c r="J7" i="6"/>
  <c r="K55" i="6"/>
  <c r="K51" i="6"/>
  <c r="K47" i="6"/>
  <c r="K43" i="6"/>
  <c r="K39" i="6"/>
  <c r="K35" i="6"/>
  <c r="K31" i="6"/>
  <c r="K27" i="6"/>
  <c r="K23" i="6"/>
  <c r="K19" i="6"/>
  <c r="K15" i="6"/>
  <c r="K7" i="6"/>
  <c r="J58" i="6"/>
  <c r="J54" i="6"/>
  <c r="J50" i="6"/>
  <c r="J46" i="6"/>
  <c r="J42" i="6"/>
  <c r="J38" i="6"/>
  <c r="J34" i="6"/>
  <c r="J30" i="6"/>
  <c r="J26" i="6"/>
  <c r="J22" i="6"/>
  <c r="J18" i="6"/>
  <c r="J14" i="6"/>
  <c r="J10" i="6"/>
  <c r="J5" i="6"/>
  <c r="J56" i="6"/>
  <c r="J52" i="6"/>
  <c r="J48" i="6"/>
  <c r="J44" i="6"/>
  <c r="J40" i="6"/>
  <c r="J36" i="6"/>
  <c r="J32" i="6"/>
  <c r="J28" i="6"/>
  <c r="J24" i="6"/>
  <c r="J20" i="6"/>
  <c r="J16" i="6"/>
  <c r="J12" i="6"/>
  <c r="J8" i="6"/>
  <c r="K57" i="6"/>
  <c r="K53" i="6"/>
  <c r="K49" i="6"/>
  <c r="K45" i="6"/>
  <c r="K41" i="6"/>
  <c r="K37" i="6"/>
  <c r="K33" i="6"/>
  <c r="K29" i="6"/>
  <c r="K25" i="6"/>
  <c r="K21" i="6"/>
  <c r="K17" i="6"/>
  <c r="K13" i="6"/>
  <c r="K9" i="6"/>
  <c r="J57" i="6"/>
  <c r="J53" i="6"/>
  <c r="J49" i="6"/>
  <c r="J45" i="6"/>
  <c r="J41" i="6"/>
  <c r="J37" i="6"/>
  <c r="J33" i="6"/>
  <c r="J29" i="6"/>
  <c r="J25" i="6"/>
  <c r="J21" i="6"/>
  <c r="J17" i="6"/>
  <c r="J13" i="6"/>
  <c r="J9" i="6"/>
  <c r="L58" i="6"/>
  <c r="L54" i="6"/>
  <c r="L50" i="6"/>
  <c r="L46" i="6"/>
  <c r="L42" i="6"/>
  <c r="L38" i="6"/>
  <c r="L34" i="6"/>
  <c r="L30" i="6"/>
  <c r="L26" i="6"/>
  <c r="L22" i="6"/>
  <c r="L14" i="6"/>
  <c r="L10" i="6"/>
  <c r="L6" i="6"/>
  <c r="L56" i="6"/>
  <c r="L52" i="6"/>
  <c r="L48" i="6"/>
  <c r="L44" i="6"/>
  <c r="L40" i="6"/>
  <c r="L36" i="6"/>
  <c r="L32" i="6"/>
  <c r="L28" i="6"/>
  <c r="L24" i="6"/>
  <c r="L20" i="6"/>
  <c r="L16" i="6"/>
  <c r="L12" i="6"/>
  <c r="L8" i="6"/>
  <c r="K58" i="6"/>
  <c r="K54" i="6"/>
  <c r="K50" i="6"/>
  <c r="K46" i="6"/>
  <c r="K42" i="6"/>
  <c r="K38" i="6"/>
  <c r="K34" i="6"/>
  <c r="K30" i="6"/>
  <c r="K26" i="6"/>
  <c r="K22" i="6"/>
  <c r="K18" i="6"/>
  <c r="K14" i="6"/>
  <c r="K10" i="6"/>
  <c r="K6" i="6"/>
  <c r="L57" i="6"/>
  <c r="L53" i="6"/>
  <c r="L49" i="6"/>
  <c r="L45" i="6"/>
  <c r="L41" i="6"/>
  <c r="L37" i="6"/>
  <c r="L33" i="6"/>
  <c r="L29" i="6"/>
  <c r="L25" i="6"/>
  <c r="L21" i="6"/>
  <c r="L17" i="6"/>
  <c r="L13" i="6"/>
  <c r="L9" i="6"/>
  <c r="J6" i="6"/>
  <c r="K5" i="6"/>
  <c r="K56" i="6"/>
  <c r="K52" i="6"/>
  <c r="K48" i="6"/>
  <c r="K44" i="6"/>
  <c r="K40" i="6"/>
  <c r="K36" i="6"/>
  <c r="K32" i="6"/>
  <c r="K28" i="6"/>
  <c r="K24" i="6"/>
  <c r="K20" i="6"/>
  <c r="K16" i="6"/>
  <c r="K12" i="6"/>
  <c r="K8" i="6"/>
  <c r="L55" i="6"/>
  <c r="L51" i="6"/>
  <c r="L47" i="6"/>
  <c r="L43" i="6"/>
  <c r="L39" i="6"/>
  <c r="L35" i="6"/>
  <c r="L31" i="6"/>
  <c r="L27" i="6"/>
  <c r="L23" i="6"/>
  <c r="L19" i="6"/>
  <c r="L15" i="6"/>
  <c r="L11" i="6"/>
  <c r="L7" i="6"/>
  <c r="J11" i="6"/>
  <c r="K11" i="6"/>
  <c r="O10" i="4"/>
  <c r="C16" i="4" l="1"/>
  <c r="C17" i="4"/>
  <c r="C18" i="4"/>
  <c r="C19" i="4"/>
  <c r="C20" i="4"/>
  <c r="C11" i="4" l="1"/>
  <c r="C9" i="4"/>
  <c r="J2" i="4"/>
  <c r="J1" i="4"/>
  <c r="L3" i="4"/>
  <c r="H2" i="4"/>
  <c r="C7" i="4"/>
  <c r="K2" i="4"/>
  <c r="G2" i="4"/>
  <c r="L4" i="4"/>
  <c r="I2" i="4"/>
  <c r="J17" i="4" l="1"/>
  <c r="J18" i="4" s="1"/>
  <c r="H1" i="4"/>
  <c r="J6" i="4"/>
  <c r="K6" i="4"/>
  <c r="H6" i="4"/>
  <c r="I6" i="4"/>
  <c r="G6" i="4"/>
  <c r="G20" i="4"/>
  <c r="H20" i="4"/>
  <c r="G19" i="4"/>
  <c r="H19" i="4"/>
  <c r="G18" i="4"/>
  <c r="H18" i="4"/>
  <c r="G17" i="4"/>
  <c r="H17" i="4"/>
  <c r="G16" i="4"/>
  <c r="H16" i="4"/>
  <c r="L2" i="4"/>
  <c r="E20" i="4" s="1"/>
  <c r="E16" i="4" l="1"/>
  <c r="E19" i="4"/>
  <c r="E18" i="4"/>
  <c r="E1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Baydir Gois</author>
    <author>ind zara</author>
  </authors>
  <commentList>
    <comment ref="T5" authorId="0" shapeId="0" xr:uid="{00000000-0006-0000-0000-000001000000}">
      <text>
        <r>
          <rPr>
            <b/>
            <sz val="9"/>
            <color indexed="81"/>
            <rFont val="Segoe UI"/>
            <family val="2"/>
          </rPr>
          <t>Baydir Gois:</t>
        </r>
        <r>
          <rPr>
            <sz val="9"/>
            <color indexed="81"/>
            <rFont val="Segoe UI"/>
            <family val="2"/>
          </rPr>
          <t xml:space="preserve">
</t>
        </r>
        <r>
          <rPr>
            <b/>
            <sz val="9"/>
            <color indexed="81"/>
            <rFont val="Segoe UI"/>
            <family val="2"/>
          </rPr>
          <t>VALOR em reais (R$)</t>
        </r>
      </text>
    </comment>
    <comment ref="U5" authorId="1" shapeId="0" xr:uid="{00000000-0006-0000-0000-000002000000}">
      <text>
        <r>
          <rPr>
            <b/>
            <sz val="9"/>
            <color indexed="81"/>
            <rFont val="Tahoma"/>
            <family val="2"/>
          </rPr>
          <t>Orientação:</t>
        </r>
        <r>
          <rPr>
            <sz val="9"/>
            <color indexed="81"/>
            <rFont val="Tahoma"/>
            <family val="2"/>
          </rPr>
          <t xml:space="preserve">
</t>
        </r>
        <r>
          <rPr>
            <b/>
            <sz val="9"/>
            <color indexed="81"/>
            <rFont val="Tahoma"/>
            <family val="2"/>
          </rPr>
          <t>Digite o valor potencial total do cliente em reais (R$)</t>
        </r>
      </text>
    </comment>
    <comment ref="V5" authorId="0" shapeId="0" xr:uid="{00000000-0006-0000-0000-000003000000}">
      <text>
        <r>
          <rPr>
            <b/>
            <sz val="9"/>
            <color indexed="81"/>
            <rFont val="Segoe UI"/>
            <family val="2"/>
          </rPr>
          <t xml:space="preserve">Baydir Gois:
</t>
        </r>
        <r>
          <rPr>
            <sz val="9"/>
            <color indexed="81"/>
            <rFont val="Segoe UI"/>
            <family val="2"/>
          </rPr>
          <t xml:space="preserve">
</t>
        </r>
        <r>
          <rPr>
            <b/>
            <sz val="9"/>
            <color indexed="81"/>
            <rFont val="Segoe UI"/>
            <family val="2"/>
          </rPr>
          <t>VALOR em reais (R$)</t>
        </r>
      </text>
    </comment>
    <comment ref="W5" authorId="0" shapeId="0" xr:uid="{00000000-0006-0000-0000-000004000000}">
      <text>
        <r>
          <rPr>
            <b/>
            <sz val="9"/>
            <color indexed="81"/>
            <rFont val="Segoe UI"/>
            <family val="2"/>
          </rPr>
          <t xml:space="preserve">Baydir Gois:
</t>
        </r>
        <r>
          <rPr>
            <sz val="9"/>
            <color indexed="81"/>
            <rFont val="Segoe UI"/>
            <family val="2"/>
          </rPr>
          <t xml:space="preserve">
</t>
        </r>
        <r>
          <rPr>
            <b/>
            <sz val="9"/>
            <color indexed="81"/>
            <rFont val="Segoe UI"/>
            <family val="2"/>
          </rPr>
          <t>VALOR em reais (R$)</t>
        </r>
      </text>
    </comment>
    <comment ref="X5" authorId="0" shapeId="0" xr:uid="{00000000-0006-0000-0000-000005000000}">
      <text>
        <r>
          <rPr>
            <b/>
            <sz val="9"/>
            <color indexed="81"/>
            <rFont val="Segoe UI"/>
            <family val="2"/>
          </rPr>
          <t>Baydir Gois:</t>
        </r>
        <r>
          <rPr>
            <sz val="9"/>
            <color indexed="81"/>
            <rFont val="Segoe UI"/>
            <family val="2"/>
          </rPr>
          <t xml:space="preserve">
</t>
        </r>
        <r>
          <rPr>
            <b/>
            <sz val="9"/>
            <color indexed="81"/>
            <rFont val="Segoe UI"/>
            <family val="2"/>
          </rPr>
          <t>VALOR em reais (R$)</t>
        </r>
      </text>
    </comment>
    <comment ref="Y5" authorId="0" shapeId="0" xr:uid="{00000000-0006-0000-0000-000006000000}">
      <text>
        <r>
          <rPr>
            <b/>
            <sz val="9"/>
            <color indexed="81"/>
            <rFont val="Segoe UI"/>
            <family val="2"/>
          </rPr>
          <t>Baydir Gois:</t>
        </r>
        <r>
          <rPr>
            <sz val="9"/>
            <color indexed="81"/>
            <rFont val="Segoe UI"/>
            <family val="2"/>
          </rPr>
          <t xml:space="preserve">
</t>
        </r>
        <r>
          <rPr>
            <b/>
            <sz val="9"/>
            <color indexed="81"/>
            <rFont val="Segoe UI"/>
            <family val="2"/>
          </rPr>
          <t>VALOR em reais (R$)</t>
        </r>
      </text>
    </comment>
    <comment ref="Z5" authorId="0" shapeId="0" xr:uid="{00000000-0006-0000-0000-000007000000}">
      <text>
        <r>
          <rPr>
            <b/>
            <sz val="9"/>
            <color indexed="81"/>
            <rFont val="Segoe UI"/>
            <family val="2"/>
          </rPr>
          <t>Baydir Gois:</t>
        </r>
        <r>
          <rPr>
            <sz val="9"/>
            <color indexed="81"/>
            <rFont val="Segoe UI"/>
            <family val="2"/>
          </rPr>
          <t xml:space="preserve">
</t>
        </r>
        <r>
          <rPr>
            <b/>
            <sz val="9"/>
            <color indexed="81"/>
            <rFont val="Segoe UI"/>
            <family val="2"/>
          </rPr>
          <t>VALOR em reais (R$)</t>
        </r>
      </text>
    </comment>
    <comment ref="AA5" authorId="0" shapeId="0" xr:uid="{00000000-0006-0000-0000-000008000000}">
      <text>
        <r>
          <rPr>
            <b/>
            <sz val="9"/>
            <color indexed="81"/>
            <rFont val="Segoe UI"/>
            <family val="2"/>
          </rPr>
          <t>Baydir Gois:</t>
        </r>
        <r>
          <rPr>
            <sz val="9"/>
            <color indexed="81"/>
            <rFont val="Segoe UI"/>
            <family val="2"/>
          </rPr>
          <t xml:space="preserve">
</t>
        </r>
        <r>
          <rPr>
            <b/>
            <sz val="9"/>
            <color indexed="81"/>
            <rFont val="Segoe UI"/>
            <family val="2"/>
          </rPr>
          <t>VALOR em reais (R$)</t>
        </r>
      </text>
    </comment>
    <comment ref="AB5" authorId="0" shapeId="0" xr:uid="{00000000-0006-0000-0000-000009000000}">
      <text>
        <r>
          <rPr>
            <b/>
            <sz val="9"/>
            <color indexed="81"/>
            <rFont val="Segoe UI"/>
            <family val="2"/>
          </rPr>
          <t>Baydir Gois:</t>
        </r>
        <r>
          <rPr>
            <sz val="9"/>
            <color indexed="81"/>
            <rFont val="Segoe UI"/>
            <family val="2"/>
          </rPr>
          <t xml:space="preserve">
</t>
        </r>
        <r>
          <rPr>
            <b/>
            <sz val="9"/>
            <color indexed="81"/>
            <rFont val="Segoe UI"/>
            <family val="2"/>
          </rPr>
          <t>VALOR em reais (R$)</t>
        </r>
      </text>
    </comment>
    <comment ref="AN5" authorId="1" shapeId="0" xr:uid="{00000000-0006-0000-0000-00000A000000}">
      <text>
        <r>
          <rPr>
            <b/>
            <sz val="9"/>
            <color indexed="81"/>
            <rFont val="Tahoma"/>
            <family val="2"/>
          </rPr>
          <t>Orientação:</t>
        </r>
        <r>
          <rPr>
            <sz val="9"/>
            <color indexed="81"/>
            <rFont val="Tahoma"/>
            <family val="2"/>
          </rPr>
          <t xml:space="preserve">
</t>
        </r>
        <r>
          <rPr>
            <b/>
            <sz val="9"/>
            <color indexed="81"/>
            <rFont val="Tahoma"/>
            <family val="2"/>
          </rPr>
          <t>Especifique a fase do negócio</t>
        </r>
      </text>
    </comment>
  </commentList>
</comments>
</file>

<file path=xl/sharedStrings.xml><?xml version="1.0" encoding="utf-8"?>
<sst xmlns="http://schemas.openxmlformats.org/spreadsheetml/2006/main" count="9503" uniqueCount="2789">
  <si>
    <t>STATUS</t>
  </si>
  <si>
    <t>Prospecção</t>
  </si>
  <si>
    <t>Oportunidade</t>
  </si>
  <si>
    <t>Negociação</t>
  </si>
  <si>
    <t>Fechamento</t>
  </si>
  <si>
    <t>Empresa</t>
  </si>
  <si>
    <t>Contato</t>
  </si>
  <si>
    <t>Data de cadastro</t>
  </si>
  <si>
    <t>Funil</t>
  </si>
  <si>
    <t>Fase</t>
  </si>
  <si>
    <t>Sucesso</t>
  </si>
  <si>
    <t>Perda</t>
  </si>
  <si>
    <t>Dias</t>
  </si>
  <si>
    <t>Data de fechamento</t>
  </si>
  <si>
    <t>Email</t>
  </si>
  <si>
    <t>Gerencia</t>
  </si>
  <si>
    <t>Representante</t>
  </si>
  <si>
    <t>Paulo</t>
  </si>
  <si>
    <t>Sandra</t>
  </si>
  <si>
    <t>Mercado</t>
  </si>
  <si>
    <t>Lista Sandra</t>
  </si>
  <si>
    <t>Lista Paulo</t>
  </si>
  <si>
    <t>Aldo</t>
  </si>
  <si>
    <t>Fabiano</t>
  </si>
  <si>
    <t>Adelino</t>
  </si>
  <si>
    <t>Alexandre</t>
  </si>
  <si>
    <t>Direto Paulo</t>
  </si>
  <si>
    <t>Segmento</t>
  </si>
  <si>
    <t>Cosméticos</t>
  </si>
  <si>
    <t>Vestuário</t>
  </si>
  <si>
    <t>Banco</t>
  </si>
  <si>
    <t>Beni</t>
  </si>
  <si>
    <t>Acessórios</t>
  </si>
  <si>
    <t>Agencia</t>
  </si>
  <si>
    <t>Alimentos e bebidas</t>
  </si>
  <si>
    <t xml:space="preserve">Artigos </t>
  </si>
  <si>
    <t>Calçados</t>
  </si>
  <si>
    <t>Cama Mesa Banho</t>
  </si>
  <si>
    <t>Decoração</t>
  </si>
  <si>
    <t>Outros</t>
  </si>
  <si>
    <t>Segurança</t>
  </si>
  <si>
    <t>Telefonia</t>
  </si>
  <si>
    <t>E-Commerce</t>
  </si>
  <si>
    <t>Educacional</t>
  </si>
  <si>
    <t>Farma</t>
  </si>
  <si>
    <t>Esporte</t>
  </si>
  <si>
    <t>Materiais de construção</t>
  </si>
  <si>
    <t>Bolsas e couro</t>
  </si>
  <si>
    <t>Adalberto</t>
  </si>
  <si>
    <t>Albina</t>
  </si>
  <si>
    <t>Augusto</t>
  </si>
  <si>
    <t>Darcilei</t>
  </si>
  <si>
    <t>Direto Sandra</t>
  </si>
  <si>
    <t>Eduardo</t>
  </si>
  <si>
    <t>Eliane Rocha</t>
  </si>
  <si>
    <t>Frederico</t>
  </si>
  <si>
    <t>J Ricardo</t>
  </si>
  <si>
    <t>Estado</t>
  </si>
  <si>
    <t>SP</t>
  </si>
  <si>
    <t>Lojas em 2017</t>
  </si>
  <si>
    <t>Antilhas</t>
  </si>
  <si>
    <t>Vifran</t>
  </si>
  <si>
    <t>Print Bag</t>
  </si>
  <si>
    <t>Viva</t>
  </si>
  <si>
    <t>Rioplastic</t>
  </si>
  <si>
    <t>Cipapel</t>
  </si>
  <si>
    <t>Plasfilm</t>
  </si>
  <si>
    <t>Eco Brasil</t>
  </si>
  <si>
    <t>Haco</t>
  </si>
  <si>
    <t>Qualificação</t>
  </si>
  <si>
    <t>Conversão de fechados</t>
  </si>
  <si>
    <t>Valor Potencial</t>
  </si>
  <si>
    <t>Em aberto</t>
  </si>
  <si>
    <t>Ativo</t>
  </si>
  <si>
    <t>Inativo</t>
  </si>
  <si>
    <t>Outros:</t>
  </si>
  <si>
    <t>Estimativa de Sucesso</t>
  </si>
  <si>
    <t>Marketing</t>
  </si>
  <si>
    <t>Atendimento</t>
  </si>
  <si>
    <t>ADM Vendas</t>
  </si>
  <si>
    <t>Planejamento</t>
  </si>
  <si>
    <t>Lojística</t>
  </si>
  <si>
    <t>Financeiro</t>
  </si>
  <si>
    <t>Jurídico</t>
  </si>
  <si>
    <t>Fiscal</t>
  </si>
  <si>
    <t>Diretoria</t>
  </si>
  <si>
    <t>Comercial</t>
  </si>
  <si>
    <t>Data último contato</t>
  </si>
  <si>
    <t>Data prevista p/ próx. contato</t>
  </si>
  <si>
    <t>Aberto</t>
  </si>
  <si>
    <t>Total abertos</t>
  </si>
  <si>
    <t>R$ Sacolas Plásticas</t>
  </si>
  <si>
    <t>R$ Sacolas Papel Aut.</t>
  </si>
  <si>
    <t>R$ Sacolas Papel Offset</t>
  </si>
  <si>
    <t>R$ Caixas</t>
  </si>
  <si>
    <t>R$ Envelopes</t>
  </si>
  <si>
    <t>R$ Cartuchos</t>
  </si>
  <si>
    <t>R$ Acessórios</t>
  </si>
  <si>
    <t>I&amp;D</t>
  </si>
  <si>
    <t>Estratégia</t>
  </si>
  <si>
    <t>Logística</t>
  </si>
  <si>
    <t>ADM de Vendas</t>
  </si>
  <si>
    <t>ASICS</t>
  </si>
  <si>
    <t>Sumirê</t>
  </si>
  <si>
    <t>Inovathi</t>
  </si>
  <si>
    <t>tip top</t>
  </si>
  <si>
    <t>Adjiman</t>
  </si>
  <si>
    <t>OSCAR</t>
  </si>
  <si>
    <t>A Esportiva</t>
  </si>
  <si>
    <t>AMERICAN SHOES</t>
  </si>
  <si>
    <t>FASCAR</t>
  </si>
  <si>
    <t>CAEDU</t>
  </si>
  <si>
    <t>Starbucks</t>
  </si>
  <si>
    <t>FastShop</t>
  </si>
  <si>
    <t>Cotton colors</t>
  </si>
  <si>
    <t>BARREIROS E ALMEIDA LTDA</t>
  </si>
  <si>
    <t>Town Cowtry</t>
  </si>
  <si>
    <t>TENT BEACH</t>
  </si>
  <si>
    <t>CROCS</t>
  </si>
  <si>
    <t>CIATOY BRINQUEDOS LTDA EPP</t>
  </si>
  <si>
    <t>CONFECCOES P.A FASHION LTDA</t>
  </si>
  <si>
    <t>Collins</t>
  </si>
  <si>
    <t>GARBO</t>
  </si>
  <si>
    <t>CVC</t>
  </si>
  <si>
    <t>AKKAR/CLAUDE HILLS</t>
  </si>
  <si>
    <t>HOPE</t>
  </si>
  <si>
    <t>DI GASPAR</t>
  </si>
  <si>
    <t>DOCTOR FEET</t>
  </si>
  <si>
    <t>FATTO A MANO (JR e Eliane)</t>
  </si>
  <si>
    <t>BALONE</t>
  </si>
  <si>
    <t>CARMIM</t>
  </si>
  <si>
    <t>JÔ CALÇADOS</t>
  </si>
  <si>
    <t>SKUNK</t>
  </si>
  <si>
    <t>kipling</t>
  </si>
  <si>
    <t>MAMBO SUPERMERCADOS</t>
  </si>
  <si>
    <t>MIROA</t>
  </si>
  <si>
    <t>My Gloss</t>
  </si>
  <si>
    <t>NEXTEL</t>
  </si>
  <si>
    <t>NIKE</t>
  </si>
  <si>
    <t>PB KIDS</t>
  </si>
  <si>
    <t>PHLORACEAE</t>
  </si>
  <si>
    <t>PONTAL - JR + Eliane</t>
  </si>
  <si>
    <t xml:space="preserve">PLUS SIZE </t>
  </si>
  <si>
    <t>PUMA</t>
  </si>
  <si>
    <t>VLG</t>
  </si>
  <si>
    <t>SANOFI-AVENTIS FARMACÊUTICA LTDA</t>
  </si>
  <si>
    <t>SÃO VICENTE</t>
  </si>
  <si>
    <t>STROKE</t>
  </si>
  <si>
    <t>ZUKEN</t>
  </si>
  <si>
    <t>ZAPATA</t>
  </si>
  <si>
    <t>ZUKEN VIP</t>
  </si>
  <si>
    <t>Fini Comercial Ltda</t>
  </si>
  <si>
    <t>Canção Nova</t>
  </si>
  <si>
    <t>kyw</t>
  </si>
  <si>
    <t>Marcom</t>
  </si>
  <si>
    <t>Fleury</t>
  </si>
  <si>
    <t>Confecção</t>
  </si>
  <si>
    <t>Confecção infantil</t>
  </si>
  <si>
    <t>Perfumaria</t>
  </si>
  <si>
    <t>Eletro &amp; Eletrônicos</t>
  </si>
  <si>
    <t>Participação Nobel</t>
  </si>
  <si>
    <t>confecção</t>
  </si>
  <si>
    <t>sacola manual , quantidade pequena para loja Tiger</t>
  </si>
  <si>
    <t>Desenvolvimento de fechamento de presente e mudança dos lay outs das embalagens</t>
  </si>
  <si>
    <t xml:space="preserve">sacola TNT para Mega Store </t>
  </si>
  <si>
    <t xml:space="preserve">quantidade minima </t>
  </si>
  <si>
    <t>preço</t>
  </si>
  <si>
    <t>saco de segurança com plastico bolha</t>
  </si>
  <si>
    <t xml:space="preserve">5056-8400 </t>
  </si>
  <si>
    <t>3641-5286</t>
  </si>
  <si>
    <t>(12) 3933-0668</t>
  </si>
  <si>
    <t>(11) 4990 6000</t>
  </si>
  <si>
    <t>Fone: 3039.4141</t>
  </si>
  <si>
    <t>11) 3255 6733</t>
  </si>
  <si>
    <t xml:space="preserve">(11) 3738-2000 </t>
  </si>
  <si>
    <t>3077-1079</t>
  </si>
  <si>
    <t>3232-3008</t>
  </si>
  <si>
    <t>(11) 3331-7055</t>
  </si>
  <si>
    <t>(68) 3223-3507</t>
  </si>
  <si>
    <t>(11) 3471 8190</t>
  </si>
  <si>
    <t>(11) 3884-2561</t>
  </si>
  <si>
    <t>(61) 3032 6222</t>
  </si>
  <si>
    <t>11 3224-0555</t>
  </si>
  <si>
    <t>(11) 5073 8003</t>
  </si>
  <si>
    <t>11-5509-3999</t>
  </si>
  <si>
    <t>11-3845-9955</t>
  </si>
  <si>
    <t>AC</t>
  </si>
  <si>
    <t>GO</t>
  </si>
  <si>
    <t>Cargo</t>
  </si>
  <si>
    <t>André</t>
  </si>
  <si>
    <t>Laura</t>
  </si>
  <si>
    <t>Luciana</t>
  </si>
  <si>
    <t xml:space="preserve">Daniela </t>
  </si>
  <si>
    <t>Romilton</t>
  </si>
  <si>
    <t>Thiago</t>
  </si>
  <si>
    <t>Evandro</t>
  </si>
  <si>
    <t>Claudia</t>
  </si>
  <si>
    <t>Ana</t>
  </si>
  <si>
    <t>Tatiana</t>
  </si>
  <si>
    <t>Mara Ribeiro</t>
  </si>
  <si>
    <t xml:space="preserve">João </t>
  </si>
  <si>
    <t>Márcio</t>
  </si>
  <si>
    <t>Mauricio</t>
  </si>
  <si>
    <t xml:space="preserve">luciane Calmon/Juiana Santos </t>
  </si>
  <si>
    <t>comprador</t>
  </si>
  <si>
    <t>Diretor</t>
  </si>
  <si>
    <t>proprietária</t>
  </si>
  <si>
    <t>compradora</t>
  </si>
  <si>
    <t>Gerente Mkt</t>
  </si>
  <si>
    <t>Comprador</t>
  </si>
  <si>
    <t>RH/compras</t>
  </si>
  <si>
    <t>COMPRADORA</t>
  </si>
  <si>
    <t>Compradora</t>
  </si>
  <si>
    <t>Analista de Mkt</t>
  </si>
  <si>
    <t>(11) 3872 9044</t>
  </si>
  <si>
    <t>17-2136-2600</t>
  </si>
  <si>
    <t>(11) 6167 2096</t>
  </si>
  <si>
    <t>11 5084.3336 RAMAL 255</t>
  </si>
  <si>
    <t>(32) 3215 7526</t>
  </si>
  <si>
    <t>(43) 3344 2747</t>
  </si>
  <si>
    <t>(65) 3315 1000</t>
  </si>
  <si>
    <t>11-2135-9926</t>
  </si>
  <si>
    <t>(68) 3223 3507</t>
  </si>
  <si>
    <t>(11) 3759.6458</t>
  </si>
  <si>
    <t>(19) 3825.2555</t>
  </si>
  <si>
    <t>(11) 2196-9219</t>
  </si>
  <si>
    <t>(11) 2553-8786</t>
  </si>
  <si>
    <t>11-3221-6888</t>
  </si>
  <si>
    <t>andre.sena@asics.com</t>
  </si>
  <si>
    <t>financeiro@sumirelapa</t>
  </si>
  <si>
    <t>luciana@inovathi.com.br</t>
  </si>
  <si>
    <t>danielaboll@tiptop.com.br</t>
  </si>
  <si>
    <t>franquia2@dji.com.br</t>
  </si>
  <si>
    <t>romilton@oscarcalcados.com.br</t>
  </si>
  <si>
    <t>thiago@aesportiva.com.br</t>
  </si>
  <si>
    <t>evandro@americanshoes.com.br</t>
  </si>
  <si>
    <t>claudia@fascar.com.br</t>
  </si>
  <si>
    <t>aamorim@starbucks.com.br</t>
  </si>
  <si>
    <t>tatiana@fastshop.com.br</t>
  </si>
  <si>
    <t>mara.ribeiro@cottoncolors.com.br</t>
  </si>
  <si>
    <t>marcio@tentbeach.com.br</t>
  </si>
  <si>
    <t>mcamacho@crocs.com</t>
  </si>
  <si>
    <t>juliana.santos@modacollins.com.br</t>
  </si>
  <si>
    <t>ADIDAS</t>
  </si>
  <si>
    <t>ANTIDOTO</t>
  </si>
  <si>
    <t>ANA PEGOVA</t>
  </si>
  <si>
    <t>ARES P. COSMETICOS</t>
  </si>
  <si>
    <t>CALVIN KLEIN</t>
  </si>
  <si>
    <t>FRANS CAFÉ</t>
  </si>
  <si>
    <t>GRUPO BROOKSFIELD</t>
  </si>
  <si>
    <t>LACOSTE</t>
  </si>
  <si>
    <t>LEVI´S</t>
  </si>
  <si>
    <t>MAHOGANY</t>
  </si>
  <si>
    <t>MARY KAY</t>
  </si>
  <si>
    <t>MULTI COISAS</t>
  </si>
  <si>
    <t>ÓTICAS CAROL</t>
  </si>
  <si>
    <t>OUTLET LINGERIE</t>
  </si>
  <si>
    <t>PODEROSO TIMÃO</t>
  </si>
  <si>
    <t>REI DO MATE</t>
  </si>
  <si>
    <t>STAR POINT</t>
  </si>
  <si>
    <t>PREÇOLANDIA</t>
  </si>
  <si>
    <t>MEIA DE SEDA</t>
  </si>
  <si>
    <t>BFFC (BOB´S)</t>
  </si>
  <si>
    <t>Móveis &amp; Decoração</t>
  </si>
  <si>
    <t>Miriam</t>
  </si>
  <si>
    <t>Luciene</t>
  </si>
  <si>
    <t>Flávia</t>
  </si>
  <si>
    <t xml:space="preserve">Sonia </t>
  </si>
  <si>
    <t>Jordan</t>
  </si>
  <si>
    <t>Francisco Conte</t>
  </si>
  <si>
    <t>Eloah</t>
  </si>
  <si>
    <t>Fernanda</t>
  </si>
  <si>
    <t xml:space="preserve">Ronaldo Alves </t>
  </si>
  <si>
    <t>Jaime T. Drummond</t>
  </si>
  <si>
    <t>Ernani Neto</t>
  </si>
  <si>
    <t>Eduardo Sandrini</t>
  </si>
  <si>
    <t>Diego Baptista</t>
  </si>
  <si>
    <t>Sandra Ribeiro</t>
  </si>
  <si>
    <t>João Algodoal</t>
  </si>
  <si>
    <t>Cristina Belino</t>
  </si>
  <si>
    <t>Tucano</t>
  </si>
  <si>
    <t>Saty</t>
  </si>
  <si>
    <t>Jorge Kevork</t>
  </si>
  <si>
    <t>Erika</t>
  </si>
  <si>
    <t>Coord. MKT</t>
  </si>
  <si>
    <t>Gerente ORÇ</t>
  </si>
  <si>
    <t>Gerente MKT</t>
  </si>
  <si>
    <t>Gerente Compras</t>
  </si>
  <si>
    <t>Proprietário</t>
  </si>
  <si>
    <t>Assistente compras</t>
  </si>
  <si>
    <t>Gerente marketing</t>
  </si>
  <si>
    <t>Proprietária</t>
  </si>
  <si>
    <t>Compras</t>
  </si>
  <si>
    <t>Gerente Lojas</t>
  </si>
  <si>
    <t>Gerente Supplay Chain</t>
  </si>
  <si>
    <t>Gerente Marketing</t>
  </si>
  <si>
    <t>Desenv. De produtos</t>
  </si>
  <si>
    <t>Gerente de Compras</t>
  </si>
  <si>
    <t>proprietário</t>
  </si>
  <si>
    <t>Gerente de compras</t>
  </si>
  <si>
    <t>Supplay Chain</t>
  </si>
  <si>
    <t>compras</t>
  </si>
  <si>
    <t>Marketing.brasil@adidas.com</t>
  </si>
  <si>
    <t>financeiro@antidodo.com.br</t>
  </si>
  <si>
    <t>comunicacao@annapegova.com.br</t>
  </si>
  <si>
    <t>compras1@aresperfumes.com.br</t>
  </si>
  <si>
    <t>jordansilva@ck.com</t>
  </si>
  <si>
    <t>fran@franscafe.com.br</t>
  </si>
  <si>
    <t>eloah@viaveneto.com.br</t>
  </si>
  <si>
    <t>fmelo@devanlayventures.com.br</t>
  </si>
  <si>
    <t>rfrancisco@levi.com</t>
  </si>
  <si>
    <t>jdrumm@mahogany.com.br</t>
  </si>
  <si>
    <t>ernani.neto@mkcopr.com</t>
  </si>
  <si>
    <t>compras4@multicoisas.com.br</t>
  </si>
  <si>
    <t>diego.baptista@oticascarol.com.br</t>
  </si>
  <si>
    <t>marketing@outletlingerie.com.br</t>
  </si>
  <si>
    <t>joão.algodoal@spsports.com.br</t>
  </si>
  <si>
    <t>cristina@reidomate.com.br</t>
  </si>
  <si>
    <t>tucano@starpoint.com.br</t>
  </si>
  <si>
    <t>saty@precolandia.com.br</t>
  </si>
  <si>
    <t>jkdh@meiadeseda.com.br</t>
  </si>
  <si>
    <t>erika.tavoroni@bffc.com.br</t>
  </si>
  <si>
    <t>2161 2961</t>
  </si>
  <si>
    <t>2324 5758</t>
  </si>
  <si>
    <t>8001 31345</t>
  </si>
  <si>
    <t>2769 8494</t>
  </si>
  <si>
    <t>2928 1708</t>
  </si>
  <si>
    <t>4196 8680</t>
  </si>
  <si>
    <t>2101 8600</t>
  </si>
  <si>
    <t>3074 4447</t>
  </si>
  <si>
    <t>3066 3700</t>
  </si>
  <si>
    <t>3604 2600</t>
  </si>
  <si>
    <t>3330 5500</t>
  </si>
  <si>
    <t>2131 8788</t>
  </si>
  <si>
    <t>3528 9302</t>
  </si>
  <si>
    <t>2609 3895</t>
  </si>
  <si>
    <t>3337 5242</t>
  </si>
  <si>
    <t>3081 9335</t>
  </si>
  <si>
    <t>5053 4655</t>
  </si>
  <si>
    <t>3833 8000</t>
  </si>
  <si>
    <t>3081 6277</t>
  </si>
  <si>
    <t>3579 1126</t>
  </si>
  <si>
    <t>Concorrente</t>
  </si>
  <si>
    <t>BaviPlast</t>
  </si>
  <si>
    <t>RioPlastic</t>
  </si>
  <si>
    <t>cromos e rioplastic</t>
  </si>
  <si>
    <t>Roberto</t>
  </si>
  <si>
    <t xml:space="preserve">Rissul </t>
  </si>
  <si>
    <t>Net Shoes</t>
  </si>
  <si>
    <t>Mary Kay</t>
  </si>
  <si>
    <t>Rabusch</t>
  </si>
  <si>
    <t>Vida farmácia</t>
  </si>
  <si>
    <t>Usaflex</t>
  </si>
  <si>
    <t>PLANALTO</t>
  </si>
  <si>
    <t xml:space="preserve">Farmacia Associadas </t>
  </si>
  <si>
    <t xml:space="preserve">Rede Inove </t>
  </si>
  <si>
    <t xml:space="preserve">Rede Clip </t>
  </si>
  <si>
    <t>Inpol</t>
  </si>
  <si>
    <t>Dakota</t>
  </si>
  <si>
    <t>Renner</t>
  </si>
  <si>
    <t>Lebs</t>
  </si>
  <si>
    <t>Lojas Colombo</t>
  </si>
  <si>
    <t>Ortobom</t>
  </si>
  <si>
    <t>The Body Shop</t>
  </si>
  <si>
    <t>Grendene</t>
  </si>
  <si>
    <t>Rede Farmacias Associadas</t>
  </si>
  <si>
    <t>Super Legal</t>
  </si>
  <si>
    <t>WT Agencia</t>
  </si>
  <si>
    <t>Live!  Vestuário</t>
  </si>
  <si>
    <t>Lojas Benoit</t>
  </si>
  <si>
    <t>Estrela Franquias</t>
  </si>
  <si>
    <t>Calçados Bottero Ltda</t>
  </si>
  <si>
    <t>Croasonho Franchising Ltda</t>
  </si>
  <si>
    <t>Calçados Kildare</t>
  </si>
  <si>
    <t>Luz da Lua</t>
  </si>
  <si>
    <t>Ramarim</t>
  </si>
  <si>
    <t>Via Marte</t>
  </si>
  <si>
    <t>Farmacia São Joao</t>
  </si>
  <si>
    <t>Rede Mundi</t>
  </si>
  <si>
    <t>HAVAN</t>
  </si>
  <si>
    <t>Morena Rosa / CIANORTE / PR</t>
  </si>
  <si>
    <t>Pitcheli</t>
  </si>
  <si>
    <t>H. Kuntzler</t>
  </si>
  <si>
    <t>Malharia Daiane</t>
  </si>
  <si>
    <t>Altero</t>
  </si>
  <si>
    <t>Irmão Muffato</t>
  </si>
  <si>
    <t>Quero Quero</t>
  </si>
  <si>
    <t>Gang</t>
  </si>
  <si>
    <t>Barriga Verde</t>
  </si>
  <si>
    <t>CooperShoes</t>
  </si>
  <si>
    <t>Exposende</t>
  </si>
  <si>
    <t>COMLINES NH BR116</t>
  </si>
  <si>
    <t>Brinquedos</t>
  </si>
  <si>
    <t>Hiper/Super mercado</t>
  </si>
  <si>
    <t>Juliana</t>
  </si>
  <si>
    <t>Eder</t>
  </si>
  <si>
    <t>Ivan</t>
  </si>
  <si>
    <t>MKT</t>
  </si>
  <si>
    <t>51 3037-1777</t>
  </si>
  <si>
    <t>51 3363-3900</t>
  </si>
  <si>
    <t>51 3037-5355</t>
  </si>
  <si>
    <t>47 2106-7462</t>
  </si>
  <si>
    <t>Denise</t>
  </si>
  <si>
    <t>Daniel</t>
  </si>
  <si>
    <t>Sandro</t>
  </si>
  <si>
    <t xml:space="preserve">Geral </t>
  </si>
  <si>
    <t>Edna / Giovana</t>
  </si>
  <si>
    <t>Marcelo</t>
  </si>
  <si>
    <t>Viviane</t>
  </si>
  <si>
    <t>Bianca</t>
  </si>
  <si>
    <t>Cleonice</t>
  </si>
  <si>
    <t>Fernando</t>
  </si>
  <si>
    <t>Everton -Neco</t>
  </si>
  <si>
    <t>Geraldo</t>
  </si>
  <si>
    <t>Volmir</t>
  </si>
  <si>
    <t>Terezinha</t>
  </si>
  <si>
    <t>Gabriela</t>
  </si>
  <si>
    <t>Rafael</t>
  </si>
  <si>
    <t xml:space="preserve">Paulo </t>
  </si>
  <si>
    <t>Kennya</t>
  </si>
  <si>
    <t>Rodrigo</t>
  </si>
  <si>
    <t>João Macdowell</t>
  </si>
  <si>
    <t xml:space="preserve">Neco </t>
  </si>
  <si>
    <t>William Ribeiro</t>
  </si>
  <si>
    <t>Leandro</t>
  </si>
  <si>
    <t>Lucas</t>
  </si>
  <si>
    <t>Marco Baudini</t>
  </si>
  <si>
    <t>Alan Leidens</t>
  </si>
  <si>
    <t>Everaldo</t>
  </si>
  <si>
    <t>Luiz</t>
  </si>
  <si>
    <t>Delmar</t>
  </si>
  <si>
    <t>Eron</t>
  </si>
  <si>
    <t>Jairo/Vanderlei</t>
  </si>
  <si>
    <t>Roberta</t>
  </si>
  <si>
    <t>Clarice</t>
  </si>
  <si>
    <t>Tatiane</t>
  </si>
  <si>
    <t>Alessandra</t>
  </si>
  <si>
    <t>Roselene</t>
  </si>
  <si>
    <t>Gregory</t>
  </si>
  <si>
    <t>Diretor Financeiro</t>
  </si>
  <si>
    <t>Ger. Compras</t>
  </si>
  <si>
    <t>Dir. Cooperativa</t>
  </si>
  <si>
    <t>Sócio Dir.</t>
  </si>
  <si>
    <t>Proprietario</t>
  </si>
  <si>
    <t>Ger expensão</t>
  </si>
  <si>
    <t>Comparas</t>
  </si>
  <si>
    <t>54 3025-0300</t>
  </si>
  <si>
    <t>51 3458-9727</t>
  </si>
  <si>
    <t>11 3028-5380</t>
  </si>
  <si>
    <t xml:space="preserve">11 3330-5592/11 4195-3740 </t>
  </si>
  <si>
    <t>51 98061-2987</t>
  </si>
  <si>
    <t>51 3214-4500</t>
  </si>
  <si>
    <t>51 99269-4690</t>
  </si>
  <si>
    <t>51 3584-2200</t>
  </si>
  <si>
    <t>51 3549-8100</t>
  </si>
  <si>
    <t>51 3579-7700</t>
  </si>
  <si>
    <t>54 3286-1701</t>
  </si>
  <si>
    <t>51 3481 9880</t>
  </si>
  <si>
    <t>51 3363-3900 99129-4554</t>
  </si>
  <si>
    <t>51 3599-8800</t>
  </si>
  <si>
    <t>51 2118-2600</t>
  </si>
  <si>
    <t>51 3488-0004</t>
  </si>
  <si>
    <t>51 3272-2450</t>
  </si>
  <si>
    <t>51 2129-5000</t>
  </si>
  <si>
    <t>51 3042-9494</t>
  </si>
  <si>
    <t>54 3268-8300</t>
  </si>
  <si>
    <t>51 2136-7000</t>
  </si>
  <si>
    <t>11 3847-8610</t>
  </si>
  <si>
    <t>54 2109-9000</t>
  </si>
  <si>
    <t>51 3512-3344</t>
  </si>
  <si>
    <t>51 3066-3307</t>
  </si>
  <si>
    <t>51 3549-9600</t>
  </si>
  <si>
    <t>51 3710-3800</t>
  </si>
  <si>
    <t>51 3028-5030</t>
  </si>
  <si>
    <t>19 3825-3200</t>
  </si>
  <si>
    <t>51 3593-7833</t>
  </si>
  <si>
    <t>51 3303-5000</t>
  </si>
  <si>
    <t>54-3335-0100</t>
  </si>
  <si>
    <t>47 3251-5000</t>
  </si>
  <si>
    <t>44 3351-5200</t>
  </si>
  <si>
    <t>51 3466-2825</t>
  </si>
  <si>
    <t>51 3564-9500</t>
  </si>
  <si>
    <t>51 2123-0444</t>
  </si>
  <si>
    <t>51 2108-1000</t>
  </si>
  <si>
    <t>43 3174-1300</t>
  </si>
  <si>
    <t>51 3441-5600</t>
  </si>
  <si>
    <t>51 3025-4264</t>
  </si>
  <si>
    <t>54 3285-2800</t>
  </si>
  <si>
    <t>51 3582-0035</t>
  </si>
  <si>
    <t>godec@godec.com.br</t>
  </si>
  <si>
    <t>sandro.fiabane@unidasul.com.br</t>
  </si>
  <si>
    <t>roberto.noll@tok.com.br</t>
  </si>
  <si>
    <t>thamyres.vicente@rabusch.com.br</t>
  </si>
  <si>
    <t>marcelo@vidafarmacia.com.br</t>
  </si>
  <si>
    <t>bianca@usaflex.com.br</t>
  </si>
  <si>
    <t>compras@chocolateplanalto.com.br</t>
  </si>
  <si>
    <t>fbsouza@dimed.com.br</t>
  </si>
  <si>
    <t>everton@farmaciasassociadas.com.br</t>
  </si>
  <si>
    <t>compras@livrariaindependencia.com.br</t>
  </si>
  <si>
    <t>volmirbraun@terra.com.br</t>
  </si>
  <si>
    <t>vendas@inpol.com.br</t>
  </si>
  <si>
    <t>paolohandura@lebs.com.br</t>
  </si>
  <si>
    <t>kennya@colombo.com.br</t>
  </si>
  <si>
    <t>ortors@ortobom.com.br</t>
  </si>
  <si>
    <t>joao.macdowell@thebodyshop.com.br</t>
  </si>
  <si>
    <t>leticia.fra@grendene.com.br</t>
  </si>
  <si>
    <t>ribeiro@bibi.com.br</t>
  </si>
  <si>
    <t>leandro@superlegalbrinquedos.com.br</t>
  </si>
  <si>
    <t>lucas@wtagencia.com.br</t>
  </si>
  <si>
    <t>baudini@liveoficial.com.br</t>
  </si>
  <si>
    <t>alan.leides@benoite.com.br</t>
  </si>
  <si>
    <t>delmar@luzdalua.com.br</t>
  </si>
  <si>
    <t>comprasusoconsumo@farmaciassaojoao.com.br</t>
  </si>
  <si>
    <t>paulo@pitcheli.com.br</t>
  </si>
  <si>
    <t>compras@kuntzler.com.br</t>
  </si>
  <si>
    <t>compars@malhariadaiane.com.br</t>
  </si>
  <si>
    <t>clarice@altero.com.br</t>
  </si>
  <si>
    <t>consumo@muffato.com.br</t>
  </si>
  <si>
    <t>alessandra.graciano@queroquero.com.br</t>
  </si>
  <si>
    <t>luciana.ortiz@gang.com.br</t>
  </si>
  <si>
    <t>everaldo.afe@gmail.com</t>
  </si>
  <si>
    <t>roselene@coopershoes.com.br</t>
  </si>
  <si>
    <t>gregory.brito@paqueta.com.br</t>
  </si>
  <si>
    <t>Leader</t>
  </si>
  <si>
    <t xml:space="preserve">Clube Melissa </t>
  </si>
  <si>
    <t xml:space="preserve">Dufry                                   </t>
  </si>
  <si>
    <t>Farm</t>
  </si>
  <si>
    <t>Zinzane</t>
  </si>
  <si>
    <t>Richards</t>
  </si>
  <si>
    <t>Taco</t>
  </si>
  <si>
    <t>Animale</t>
  </si>
  <si>
    <t>Itapuã</t>
  </si>
  <si>
    <t>Uncle K</t>
  </si>
  <si>
    <t>Mercatto</t>
  </si>
  <si>
    <t>Alphabeto</t>
  </si>
  <si>
    <t>City Shoes</t>
  </si>
  <si>
    <t>Drogaria Pacheco</t>
  </si>
  <si>
    <t>Mundo Verde</t>
  </si>
  <si>
    <t>Sonho dos pés</t>
  </si>
  <si>
    <t xml:space="preserve">South                                  </t>
  </si>
  <si>
    <t>Tim</t>
  </si>
  <si>
    <t>Constance</t>
  </si>
  <si>
    <t>Madame MS</t>
  </si>
  <si>
    <t>Granado</t>
  </si>
  <si>
    <t>Cantão</t>
  </si>
  <si>
    <t>Ferni</t>
  </si>
  <si>
    <t>Elmo Calcados</t>
  </si>
  <si>
    <t>AD Fashion</t>
  </si>
  <si>
    <t>Ecletic</t>
  </si>
  <si>
    <t>Bebe Básico</t>
  </si>
  <si>
    <t>Via Mia</t>
  </si>
  <si>
    <t>Ação Chidren</t>
  </si>
  <si>
    <t>Andarella</t>
  </si>
  <si>
    <t>Drogaria Galanti</t>
  </si>
  <si>
    <t>Enjoy</t>
  </si>
  <si>
    <t xml:space="preserve">Wollner </t>
  </si>
  <si>
    <t>Reserva</t>
  </si>
  <si>
    <t>Toulon</t>
  </si>
  <si>
    <t>Zimpy</t>
  </si>
  <si>
    <t>Aviator</t>
  </si>
  <si>
    <t>Leeloo</t>
  </si>
  <si>
    <t>Limits</t>
  </si>
  <si>
    <t>Overblack</t>
  </si>
  <si>
    <t>Via Torino</t>
  </si>
  <si>
    <t>Dimpus</t>
  </si>
  <si>
    <t>Opção</t>
  </si>
  <si>
    <t>Antonella</t>
  </si>
  <si>
    <t>Adcos Cosmética</t>
  </si>
  <si>
    <t>Aquamar</t>
  </si>
  <si>
    <t>Outer Shoes</t>
  </si>
  <si>
    <t>Feranda</t>
  </si>
  <si>
    <t>SNC</t>
  </si>
  <si>
    <t>Agatha</t>
  </si>
  <si>
    <t>Botswana</t>
  </si>
  <si>
    <t>Fiszpan</t>
  </si>
  <si>
    <t>Werner Coiffeur</t>
  </si>
  <si>
    <t>Papel Craft</t>
  </si>
  <si>
    <t>Gang Rio (Repetição)</t>
  </si>
  <si>
    <t>Impecavel Roupas</t>
  </si>
  <si>
    <t>Ph Moda Praia</t>
  </si>
  <si>
    <t>Public House</t>
  </si>
  <si>
    <t>Tanga Brazil</t>
  </si>
  <si>
    <t>Totem Praia</t>
  </si>
  <si>
    <t xml:space="preserve">Shop 126                                </t>
  </si>
  <si>
    <t>Jelly Melissa</t>
  </si>
  <si>
    <t>Smash</t>
  </si>
  <si>
    <t xml:space="preserve">Abusiva </t>
  </si>
  <si>
    <t>Verty</t>
  </si>
  <si>
    <t>Beleza Natural</t>
  </si>
  <si>
    <t>Cia do Terno</t>
  </si>
  <si>
    <t>Afghan</t>
  </si>
  <si>
    <t>Drogasmil / Farmalife</t>
  </si>
  <si>
    <t>First Class</t>
  </si>
  <si>
    <t>Fisico e Forma</t>
  </si>
  <si>
    <t>"Oh, Boy!" e Sacada</t>
  </si>
  <si>
    <t>Magia dos Pes</t>
  </si>
  <si>
    <t>My Place</t>
  </si>
  <si>
    <t>Sandalias Kenner - Cellsoft</t>
  </si>
  <si>
    <t>Sapatella</t>
  </si>
  <si>
    <t>Foxton</t>
  </si>
  <si>
    <t>Mr. Cat</t>
  </si>
  <si>
    <t>Chifon</t>
  </si>
  <si>
    <t>Dfa Duty Free Americas</t>
  </si>
  <si>
    <t>Sergio Calçados</t>
  </si>
  <si>
    <t>ADJI</t>
  </si>
  <si>
    <t>Claro</t>
  </si>
  <si>
    <t>Físico &amp; Forma</t>
  </si>
  <si>
    <t>Osklen</t>
  </si>
  <si>
    <t>Fábula</t>
  </si>
  <si>
    <t>CHILLIBEANS</t>
  </si>
  <si>
    <t>danielli.silva@chillibeans.com.br</t>
  </si>
  <si>
    <t>JEQUITI COSMETICOS</t>
  </si>
  <si>
    <t>CRISTIANE BRAGA</t>
  </si>
  <si>
    <t>cbraga@jequiti.com.br</t>
  </si>
  <si>
    <t>L'0CCITANE</t>
  </si>
  <si>
    <t>MÁRCIA</t>
  </si>
  <si>
    <t>recepção@loccitane.com.br</t>
  </si>
  <si>
    <t>M.OFFICER</t>
  </si>
  <si>
    <t>NATÁLIA</t>
  </si>
  <si>
    <t>design2@carlosmiele.com.br</t>
  </si>
  <si>
    <t>ALÔ BEBÊ</t>
  </si>
  <si>
    <t>PATRÍCIA FERREIRA</t>
  </si>
  <si>
    <t>patricia@alobebe.com.br</t>
  </si>
  <si>
    <t>GABRIELLA CALÇADOS</t>
  </si>
  <si>
    <t>EDSON</t>
  </si>
  <si>
    <t>TRITON EYEWEAR</t>
  </si>
  <si>
    <t>GISELE SANTOS</t>
  </si>
  <si>
    <t>gisele@trironeyewear.com</t>
  </si>
  <si>
    <t>FNAC</t>
  </si>
  <si>
    <t>suprimentos@livrariacultura.com.br</t>
  </si>
  <si>
    <t>JBS  SEARA</t>
  </si>
  <si>
    <t>LARRISA MACHADO</t>
  </si>
  <si>
    <t>larissa.machado@jbs.com.br</t>
  </si>
  <si>
    <t>ESCALA/TRIFIL</t>
  </si>
  <si>
    <t>THIAGO RODRIGUES</t>
  </si>
  <si>
    <t>thiago.rodrigues@trifil.com.br</t>
  </si>
  <si>
    <t>SIDE WALK</t>
  </si>
  <si>
    <t>DIANA</t>
  </si>
  <si>
    <t>diana@sidewalk.com.br</t>
  </si>
  <si>
    <t>SHOESHOP</t>
  </si>
  <si>
    <t>JUNIOR</t>
  </si>
  <si>
    <t>franquia@shoeshop.com.br</t>
  </si>
  <si>
    <t xml:space="preserve">Vifran </t>
  </si>
  <si>
    <t>Sulnove</t>
  </si>
  <si>
    <t>Nobel</t>
  </si>
  <si>
    <t>Sacotem</t>
  </si>
  <si>
    <t>Sulpack</t>
  </si>
  <si>
    <t>H7</t>
  </si>
  <si>
    <t>Canta Claro</t>
  </si>
  <si>
    <t>Fred</t>
  </si>
  <si>
    <t>Blue Pack</t>
  </si>
  <si>
    <t>LKS</t>
  </si>
  <si>
    <t>Naturapack</t>
  </si>
  <si>
    <t>Blupack</t>
  </si>
  <si>
    <t>Sul 9</t>
  </si>
  <si>
    <t>Sacola plástica com 00,3 de espessura</t>
  </si>
  <si>
    <t>Mudança mix de produto</t>
  </si>
  <si>
    <t>Valor e entrega</t>
  </si>
  <si>
    <t xml:space="preserve">Incrimento mix </t>
  </si>
  <si>
    <t>Redução de valores</t>
  </si>
  <si>
    <t>Just in Time, entrega, segurança</t>
  </si>
  <si>
    <t>Redução de mix</t>
  </si>
  <si>
    <t>Melhoria emb e entrega</t>
  </si>
  <si>
    <t>Target plastico e incemnto papel</t>
  </si>
  <si>
    <t>Mudança de mix</t>
  </si>
  <si>
    <t>Cartucho de papel</t>
  </si>
  <si>
    <t>Target plastico</t>
  </si>
  <si>
    <t>Reposiocionamento</t>
  </si>
  <si>
    <t>Target Papel</t>
  </si>
  <si>
    <t>Concorrencia</t>
  </si>
  <si>
    <t>Analise de mix</t>
  </si>
  <si>
    <t xml:space="preserve">Sacola com virada </t>
  </si>
  <si>
    <t>Sacola retornavel</t>
  </si>
  <si>
    <t>Target papel</t>
  </si>
  <si>
    <t>Target plastico e papel</t>
  </si>
  <si>
    <t>Sacola com virada</t>
  </si>
  <si>
    <t>Incremento no mix</t>
  </si>
  <si>
    <t>Mudança de mix e just in time</t>
  </si>
  <si>
    <t xml:space="preserve">Target Plastico </t>
  </si>
  <si>
    <t>agenda não personalizada, papel rascunho, catálogo mais impactante, pasta para carregar mostruário</t>
  </si>
  <si>
    <t>Desenv sacola plastica  e Prototipos para validação Bula data ideial até 15/09</t>
  </si>
  <si>
    <t>Apresentação de sacola com virada</t>
  </si>
  <si>
    <t>Prototipos</t>
  </si>
  <si>
    <t>Desenv de embalagens</t>
  </si>
  <si>
    <t>Desenv.de aba</t>
  </si>
  <si>
    <t>Cíntia Cristina</t>
  </si>
  <si>
    <t>Ricardo</t>
  </si>
  <si>
    <t>Renan Calazans</t>
  </si>
  <si>
    <t>Monica</t>
  </si>
  <si>
    <t>Julia Travassos</t>
  </si>
  <si>
    <t>Willian Mello</t>
  </si>
  <si>
    <t>Mery</t>
  </si>
  <si>
    <t>Elizangela</t>
  </si>
  <si>
    <t>Tatiana Tavares</t>
  </si>
  <si>
    <t>Luciana Andrade</t>
  </si>
  <si>
    <t>Antonio</t>
  </si>
  <si>
    <t>Renan Fusco</t>
  </si>
  <si>
    <t>Regina</t>
  </si>
  <si>
    <t>Walace Moreira</t>
  </si>
  <si>
    <t>Carlos Felipe Pai</t>
  </si>
  <si>
    <t xml:space="preserve">Natalia </t>
  </si>
  <si>
    <t>Jholy</t>
  </si>
  <si>
    <t xml:space="preserve">Marcio Campos </t>
  </si>
  <si>
    <t>Ana Claudia</t>
  </si>
  <si>
    <t xml:space="preserve">Mariana </t>
  </si>
  <si>
    <t>Sergio</t>
  </si>
  <si>
    <t>Fabio</t>
  </si>
  <si>
    <t>Luiza Almeida</t>
  </si>
  <si>
    <t>Sabrina</t>
  </si>
  <si>
    <t>Fabio Monteiro</t>
  </si>
  <si>
    <t>Debora</t>
  </si>
  <si>
    <t>Flavia</t>
  </si>
  <si>
    <t>Carla</t>
  </si>
  <si>
    <t>Daniella</t>
  </si>
  <si>
    <t>Wellington / Joana Aquino</t>
  </si>
  <si>
    <t>João Marcos</t>
  </si>
  <si>
    <t>Carla Soares</t>
  </si>
  <si>
    <t>Giulia Novello</t>
  </si>
  <si>
    <t>Ana Paula</t>
  </si>
  <si>
    <t>Bruno Nascimento</t>
  </si>
  <si>
    <t>Fernanda Rocha</t>
  </si>
  <si>
    <t>Martha</t>
  </si>
  <si>
    <t>Leonardo</t>
  </si>
  <si>
    <t>Armando</t>
  </si>
  <si>
    <t>Iolanda</t>
  </si>
  <si>
    <t>Suprimentos</t>
  </si>
  <si>
    <t>Coord de Compras</t>
  </si>
  <si>
    <t>Compras de indiretos</t>
  </si>
  <si>
    <t>Assessoria</t>
  </si>
  <si>
    <t>Coordenadora</t>
  </si>
  <si>
    <t>Coord de MKT</t>
  </si>
  <si>
    <t>Design</t>
  </si>
  <si>
    <t>Analista</t>
  </si>
  <si>
    <t>Desenvolvimento de Produto</t>
  </si>
  <si>
    <t>c.felix@leader.com.br</t>
  </si>
  <si>
    <t>alexandre.lopes@multi.etc.br</t>
  </si>
  <si>
    <t>ricardo.velozo@br.dufry.com</t>
  </si>
  <si>
    <t>renan.calazans@animale.com.br</t>
  </si>
  <si>
    <t>monica@zinzane.com.br</t>
  </si>
  <si>
    <t>julia.travassos@inbrands.com.br</t>
  </si>
  <si>
    <t>willian.mello@taco.com.br</t>
  </si>
  <si>
    <t>ivanc@itapua.com</t>
  </si>
  <si>
    <t>mery@unclek.com.br</t>
  </si>
  <si>
    <t>elizangela.ribeiro@mercatto.com.br</t>
  </si>
  <si>
    <t>tatianatavares@alphabeto.com</t>
  </si>
  <si>
    <t>lucianaandrade@sonhodospes.com.br</t>
  </si>
  <si>
    <t>suprimentos3@gruposouth.com.br</t>
  </si>
  <si>
    <t>refdoliveira@timbrasil.com.br</t>
  </si>
  <si>
    <t>gabriela@constance.com.br</t>
  </si>
  <si>
    <t>luizc@granadophebo.com.br</t>
  </si>
  <si>
    <t>reginathomasi@s2holding.com.br</t>
  </si>
  <si>
    <t>walace@elmo.com.br</t>
  </si>
  <si>
    <t>carlosfilipe@adfashion.com.br</t>
  </si>
  <si>
    <t>nataliakipnis@enjoy.com.br</t>
  </si>
  <si>
    <t>marketing.jholy@wolner.com.br</t>
  </si>
  <si>
    <t>marcio.campos@usereserva.com</t>
  </si>
  <si>
    <t>ana.claudia@toulon.com.br</t>
  </si>
  <si>
    <t>marketing@zimpy.com.br</t>
  </si>
  <si>
    <t>sergio@aviator.com.br</t>
  </si>
  <si>
    <t>fabio@limits.com.br</t>
  </si>
  <si>
    <t>luiza@opcaojeans.com.br</t>
  </si>
  <si>
    <t>rafael@antonella.com.br</t>
  </si>
  <si>
    <t>sabrina@aquamar-rio.com.br</t>
  </si>
  <si>
    <t>compras@sncshop.com.br</t>
  </si>
  <si>
    <t>marketing@botswana.com.br</t>
  </si>
  <si>
    <t>daniel.gama@wernercoiffeur.com.br</t>
  </si>
  <si>
    <t>flaviacharbel@papelcraft.com.br</t>
  </si>
  <si>
    <t>carla@shop126.com.br</t>
  </si>
  <si>
    <t>compras@belezanatural.com.br</t>
  </si>
  <si>
    <t>debora@ciadoterno.com.br</t>
  </si>
  <si>
    <t>alexandre.kranzfeld@dover-roll.com.br</t>
  </si>
  <si>
    <t>joao.marcos@ohboy.com.br</t>
  </si>
  <si>
    <t>mkt@myplace.com.br</t>
  </si>
  <si>
    <t>giulianovello@gmail.com</t>
  </si>
  <si>
    <t>anafranquia@mrcat.com.br</t>
  </si>
  <si>
    <t>sergio@chifon.com.br</t>
  </si>
  <si>
    <t>bsouza@dfabrasil.com.br</t>
  </si>
  <si>
    <t>fernanda@sergios.com.br</t>
  </si>
  <si>
    <t>franquia@adji.com.br</t>
  </si>
  <si>
    <t>leonardo.glabow@claro.com.br</t>
  </si>
  <si>
    <t>armando@fisicoeforma.com.br</t>
  </si>
  <si>
    <t>sergio.ferreira@osklen.com.br</t>
  </si>
  <si>
    <t>iolanda.miranda@animale.com.br</t>
  </si>
  <si>
    <t>21-2555-3029</t>
  </si>
  <si>
    <t>21-2545-4581</t>
  </si>
  <si>
    <t>21-2157-9676</t>
  </si>
  <si>
    <t>21-2503-6850</t>
  </si>
  <si>
    <t>21-3724-4128</t>
  </si>
  <si>
    <t>21-2575-3500</t>
  </si>
  <si>
    <t>21-2585-8672</t>
  </si>
  <si>
    <t>27-2124-7705</t>
  </si>
  <si>
    <t>21-3295-2900</t>
  </si>
  <si>
    <t>21-3545-0936</t>
  </si>
  <si>
    <t>21-2512-8672</t>
  </si>
  <si>
    <t>21-3797-8400</t>
  </si>
  <si>
    <t>21-2414-1500</t>
  </si>
  <si>
    <t>21-9811311289</t>
  </si>
  <si>
    <t>31-3238-4138</t>
  </si>
  <si>
    <t>21-3231-6700</t>
  </si>
  <si>
    <t>21-2025-7600</t>
  </si>
  <si>
    <t>31-2105-2220</t>
  </si>
  <si>
    <t>21-2549-3099</t>
  </si>
  <si>
    <t>21-2122-4523</t>
  </si>
  <si>
    <t>21-3878-0888</t>
  </si>
  <si>
    <t>21-98840-2154</t>
  </si>
  <si>
    <t>21-2397-0117</t>
  </si>
  <si>
    <t>21-3865-9222</t>
  </si>
  <si>
    <t>21-3208-1860</t>
  </si>
  <si>
    <t>21-2585-5518</t>
  </si>
  <si>
    <t>21-99811-8861</t>
  </si>
  <si>
    <t>21-3806-2202</t>
  </si>
  <si>
    <t>21-2704-9808</t>
  </si>
  <si>
    <t>21-3034-1075</t>
  </si>
  <si>
    <t>21-2421-7544</t>
  </si>
  <si>
    <t>21-3878-1300</t>
  </si>
  <si>
    <t>21-3385-4288</t>
  </si>
  <si>
    <t>21-2528-8106</t>
  </si>
  <si>
    <t>21-2107-6888</t>
  </si>
  <si>
    <t>21-3514-3481</t>
  </si>
  <si>
    <t>31-3319-5319</t>
  </si>
  <si>
    <t>21-2560-4422</t>
  </si>
  <si>
    <t>21-3878-4133</t>
  </si>
  <si>
    <t>21-2512-8999</t>
  </si>
  <si>
    <t>21-98283-4749</t>
  </si>
  <si>
    <t>21-2227-8850</t>
  </si>
  <si>
    <t>21-2494-2554</t>
  </si>
  <si>
    <t>21-4009-0531</t>
  </si>
  <si>
    <t>31-3284-8605</t>
  </si>
  <si>
    <t>11-3207-2244</t>
  </si>
  <si>
    <t>21-2528-9060</t>
  </si>
  <si>
    <t>21-3139-9988</t>
  </si>
  <si>
    <t>21-3295-8937</t>
  </si>
  <si>
    <t>Virada de Bopp para Envelope</t>
  </si>
  <si>
    <t>Mudança de sacola manual para plastico</t>
  </si>
  <si>
    <t>Produto plastico</t>
  </si>
  <si>
    <t>Redução do mix</t>
  </si>
  <si>
    <t>Mix completo just in time</t>
  </si>
  <si>
    <t>Target</t>
  </si>
  <si>
    <t>Desenv de produto e abrangencia de mix</t>
  </si>
  <si>
    <t>Grupo Kyly Lemon</t>
  </si>
  <si>
    <t>Brandilli</t>
  </si>
  <si>
    <t>Dois Rios</t>
  </si>
  <si>
    <t>Gatos e Atos</t>
  </si>
  <si>
    <t>Cativa</t>
  </si>
  <si>
    <t>Beagle</t>
  </si>
  <si>
    <t>Havan</t>
  </si>
  <si>
    <t>Fakini</t>
  </si>
  <si>
    <t>Oceano</t>
  </si>
  <si>
    <t>Rovitex</t>
  </si>
  <si>
    <t>Guess</t>
  </si>
  <si>
    <t>Parada no Ar</t>
  </si>
  <si>
    <t>Kasten</t>
  </si>
  <si>
    <t>Fruto</t>
  </si>
  <si>
    <t>Puket</t>
  </si>
  <si>
    <t>Scene</t>
  </si>
  <si>
    <t>Ariege Cosmetics</t>
  </si>
  <si>
    <t>Artesani</t>
  </si>
  <si>
    <t>City Blue</t>
  </si>
  <si>
    <t>Demmer</t>
  </si>
  <si>
    <t>Ferrovie</t>
  </si>
  <si>
    <t>Dopping</t>
  </si>
  <si>
    <t>Kanto dos Sonhos</t>
  </si>
  <si>
    <t xml:space="preserve">Koerich </t>
  </si>
  <si>
    <t>Dimy</t>
  </si>
  <si>
    <t>La Moda</t>
  </si>
  <si>
    <t>Kalline Couros</t>
  </si>
  <si>
    <t>Saleseio/Alini Ferreira Ganda/Gabriela Campanholi Bispo dos Santos</t>
  </si>
  <si>
    <t>Saleseio/Alini Ferreira Ganda</t>
  </si>
  <si>
    <t>Larissa  Lilie</t>
  </si>
  <si>
    <t>Roberto Krutzsch</t>
  </si>
  <si>
    <t>Deise Maiara Kienen</t>
  </si>
  <si>
    <t>Bruna Giese Rodrigues</t>
  </si>
  <si>
    <t>Jose Jairo</t>
  </si>
  <si>
    <t>Soraia Noering</t>
  </si>
  <si>
    <t xml:space="preserve">Bruna    </t>
  </si>
  <si>
    <t xml:space="preserve">Giliane Santos </t>
  </si>
  <si>
    <t>Thomaz Hering</t>
  </si>
  <si>
    <t>Andiara</t>
  </si>
  <si>
    <t>Silvana Schutz Wollick</t>
  </si>
  <si>
    <t xml:space="preserve">Eduardo </t>
  </si>
  <si>
    <t>Camila</t>
  </si>
  <si>
    <t xml:space="preserve">Diretoria/compras </t>
  </si>
  <si>
    <t>Analista MKT</t>
  </si>
  <si>
    <t xml:space="preserve">comprador </t>
  </si>
  <si>
    <t xml:space="preserve">Designer </t>
  </si>
  <si>
    <t xml:space="preserve">(47) 3387-8834 /(47) 3387-8824 </t>
  </si>
  <si>
    <t>(47) 3144-6000 Ramal 6124</t>
  </si>
  <si>
    <t>(47) 3043 9663/3439 0032</t>
  </si>
  <si>
    <t> ( 47) 99650 3883 - 33769020</t>
  </si>
  <si>
    <t>(47) 3387-9999 Ramal 9633</t>
  </si>
  <si>
    <t>(47 )3036 7100</t>
  </si>
  <si>
    <t>(47) 3251 5110</t>
  </si>
  <si>
    <t>(47) 3387 7777</t>
  </si>
  <si>
    <t>47 3429 3000</t>
  </si>
  <si>
    <t>47 3377 8000</t>
  </si>
  <si>
    <t>(11) 3750 4780</t>
  </si>
  <si>
    <t>47 3333 1288</t>
  </si>
  <si>
    <t>(47) 3331 4067</t>
  </si>
  <si>
    <t>(47)3329 0022</t>
  </si>
  <si>
    <t>salesio@kyly.com.br/alini@kyly.com.br/gabriela.santos@kyly.com.br</t>
  </si>
  <si>
    <t>larissa.lilie@2rios.com</t>
  </si>
  <si>
    <t>comprasroberto@gatoseatos.com.br</t>
  </si>
  <si>
    <t>deise.compras@cativa.com.br</t>
  </si>
  <si>
    <t>jairo@havan.com.br</t>
  </si>
  <si>
    <t>soraia.noering@fakini.com.br</t>
  </si>
  <si>
    <t>compras@oceano.com.br</t>
  </si>
  <si>
    <t>Giliane.santos@rovitex.com.br</t>
  </si>
  <si>
    <t>thomaz.hering@guessbrasil.com.br</t>
  </si>
  <si>
    <t xml:space="preserve">comercial@paradanoar.com.br </t>
  </si>
  <si>
    <t>silvana.wollick@karsten.com.br</t>
  </si>
  <si>
    <t>marketing@frutodaimaginacao.com</t>
  </si>
  <si>
    <t>MM</t>
  </si>
  <si>
    <t>Multimarcas</t>
  </si>
  <si>
    <t>Marca</t>
  </si>
  <si>
    <t>Telefone</t>
  </si>
  <si>
    <t>Coluna8</t>
  </si>
  <si>
    <t>Coluna9</t>
  </si>
  <si>
    <t>Preencher nome do gerente</t>
  </si>
  <si>
    <t>Preencher nome do representante</t>
  </si>
  <si>
    <t>Exemplo</t>
  </si>
  <si>
    <t>Exemplo da Silva</t>
  </si>
  <si>
    <t>Cia Exemplo</t>
  </si>
  <si>
    <t>Preencher nome da marca da empresa, segunda linha de produtos</t>
  </si>
  <si>
    <t>Preencher nome dos seus contatos na empresa</t>
  </si>
  <si>
    <t>Exemplo Ribeiro / Exemplo Correia</t>
  </si>
  <si>
    <t>Comprador / Gerente Comercial</t>
  </si>
  <si>
    <t>Preencher os cargos dos seus contatos</t>
  </si>
  <si>
    <t>Preencher telefones dos seus contatos</t>
  </si>
  <si>
    <t>11 5555-3322 / 11 5555-0099</t>
  </si>
  <si>
    <t>ex_ribeiro@ciaexemplo.com / ex_correia@ciaexemplo.com</t>
  </si>
  <si>
    <t>Coluna18</t>
  </si>
  <si>
    <t>Preencher o valor em reais da participação da Nobel no cliente</t>
  </si>
  <si>
    <t>Necessidade do cliente</t>
  </si>
  <si>
    <t>Valor esperado</t>
  </si>
  <si>
    <t>Tempo Médio de Conversão</t>
  </si>
  <si>
    <t>Preencher Estado da empresa</t>
  </si>
  <si>
    <t>Julio</t>
  </si>
  <si>
    <t>Tacito</t>
  </si>
  <si>
    <t>Exemplo Surf Moda</t>
  </si>
  <si>
    <t>Aprovação em 1 dia para pedidos</t>
  </si>
  <si>
    <t>Participação em evento fim de ano</t>
  </si>
  <si>
    <t>Logo personalizado</t>
  </si>
  <si>
    <t>Aprovação em 1 dia</t>
  </si>
  <si>
    <t>Faturamento antecipado</t>
  </si>
  <si>
    <t>Entrega com agendamento</t>
  </si>
  <si>
    <t>Preencher o seguimento de atuação da empresa</t>
  </si>
  <si>
    <t>Preencher a quantidade de lojas atual</t>
  </si>
  <si>
    <t>Preencher o valor em reais do potencial da empresa</t>
  </si>
  <si>
    <t>Preencher o valor em reais de demanda em:</t>
  </si>
  <si>
    <t>Preencher a data de último contato com a empresa</t>
  </si>
  <si>
    <t>Selecionar em qual fase do funil está a negociação</t>
  </si>
  <si>
    <t>Selecionar se o negócio está em aberto, teve sucesso ou perda</t>
  </si>
  <si>
    <t>Preencher o nome do concorrente que atua com a empresa</t>
  </si>
  <si>
    <t>C A D A S T R O</t>
  </si>
  <si>
    <t>I N D I C E S   D A   C O N T A</t>
  </si>
  <si>
    <t>Valor total</t>
  </si>
  <si>
    <t>Comentários gerais</t>
  </si>
  <si>
    <t>Preencher comentários gerais da empresa e/ou negociação</t>
  </si>
  <si>
    <t>Preencher com necessidades específicas que ainda haja para se fechar o negócio</t>
  </si>
  <si>
    <t>Preencher qual a ideia ou as ideias que levarão a uma estratégia de fechamento do negócio</t>
  </si>
  <si>
    <t>Preencher a data do próximo contato com a empresa</t>
  </si>
  <si>
    <t>Faturamento antecipado 60 dias para os próximos 2 pedidos, até a troca do comprador que está indo para outro departamento da empresa. Depois reenegociar com novo comprador</t>
  </si>
  <si>
    <t>Antilhas e Printbag</t>
  </si>
  <si>
    <t>Cliente com potencial enorme de fechar futuras negociações em outros produtos.</t>
  </si>
  <si>
    <t>Valor proposta2</t>
  </si>
  <si>
    <t>Data da proposta2</t>
  </si>
  <si>
    <t>Valor proposta 1</t>
  </si>
  <si>
    <t>Data da proposta 1</t>
  </si>
  <si>
    <t>Total de visitas</t>
  </si>
  <si>
    <t>Data da visita 1</t>
  </si>
  <si>
    <t>Data da visita 2</t>
  </si>
  <si>
    <t>Data da visita 3</t>
  </si>
  <si>
    <t>A Perfumista</t>
  </si>
  <si>
    <t>Absolutti</t>
  </si>
  <si>
    <t>Acostamento</t>
  </si>
  <si>
    <t>Agittus Grupo</t>
  </si>
  <si>
    <t>Becker calçados</t>
  </si>
  <si>
    <t>BioExtratus</t>
  </si>
  <si>
    <t>CArmem Steffens (Liberado para Zé em Janeiro 2016)</t>
  </si>
  <si>
    <t>claro</t>
  </si>
  <si>
    <t>FERRACHE MODA LTDA. (declinando)</t>
  </si>
  <si>
    <t>FORONI Gráfica</t>
  </si>
  <si>
    <t>HOKEN (declinando)</t>
  </si>
  <si>
    <t xml:space="preserve">INWK </t>
  </si>
  <si>
    <t>L'occitane (Eliane e Alexandre)</t>
  </si>
  <si>
    <t>Natoon</t>
  </si>
  <si>
    <t>Papel Magia</t>
  </si>
  <si>
    <t>Ruthless</t>
  </si>
  <si>
    <t>Sandry</t>
  </si>
  <si>
    <t>Tiara</t>
  </si>
  <si>
    <t>MORANA (alexandre)</t>
  </si>
  <si>
    <t>PHLORACEAE (Gerencia Sandra)</t>
  </si>
  <si>
    <t>SONY (declinando)</t>
  </si>
  <si>
    <t>roberto</t>
  </si>
  <si>
    <t xml:space="preserve">Ademir </t>
  </si>
  <si>
    <t>Alexandra M. de Souza</t>
  </si>
  <si>
    <t>Juliana Viana</t>
  </si>
  <si>
    <t>Silvana</t>
  </si>
  <si>
    <t xml:space="preserve">Marcelo Patricio </t>
  </si>
  <si>
    <t>diretoria de compras</t>
  </si>
  <si>
    <t xml:space="preserve">Procurement Sourcing Analyst for Marketing </t>
  </si>
  <si>
    <t>ademir@carmensteffens.com.br</t>
  </si>
  <si>
    <t>Alexandra.Souza@claro.com.br</t>
  </si>
  <si>
    <t>Juliana.VIANA@loccitane.com</t>
  </si>
  <si>
    <t>producao@natoon.com.br</t>
  </si>
  <si>
    <t>marcelo.patricio@mcassab.com.br</t>
  </si>
  <si>
    <t>11 3957-4503</t>
  </si>
  <si>
    <t>(11) 3206.1080</t>
  </si>
  <si>
    <t>sem loja fisica</t>
  </si>
  <si>
    <t>revendedoras</t>
  </si>
  <si>
    <t>9 P 150 F  420 L</t>
  </si>
  <si>
    <t>5.000,00 (etiqueta)</t>
  </si>
  <si>
    <t>Panorama</t>
  </si>
  <si>
    <t>sem informação</t>
  </si>
  <si>
    <t>agassete</t>
  </si>
  <si>
    <t>RIO FLEX</t>
  </si>
  <si>
    <t>Não informado</t>
  </si>
  <si>
    <t xml:space="preserve">Cromus </t>
  </si>
  <si>
    <t>galdo Plast</t>
  </si>
  <si>
    <t>R2 Embalagens</t>
  </si>
  <si>
    <t>perdemos por deixar faltar sacolas , cliente não quis mais abrir preços</t>
  </si>
  <si>
    <t xml:space="preserve">Plástico </t>
  </si>
  <si>
    <t>ZAMMPERELLI</t>
  </si>
  <si>
    <t>MARIANO´S</t>
  </si>
  <si>
    <t>07/072017</t>
  </si>
  <si>
    <t>AGUARDANDO CONTATO</t>
  </si>
  <si>
    <t>FECHADO PARA 2018</t>
  </si>
  <si>
    <t>Riachuelo</t>
  </si>
  <si>
    <t>avon</t>
  </si>
  <si>
    <t>centauro</t>
  </si>
  <si>
    <t>marisa</t>
  </si>
  <si>
    <t>wtennis</t>
  </si>
  <si>
    <t>gpa</t>
  </si>
  <si>
    <t>via varejo</t>
  </si>
  <si>
    <t>di gaspi</t>
  </si>
  <si>
    <t>tennis station</t>
  </si>
  <si>
    <t>deny</t>
  </si>
  <si>
    <t>dorinhos</t>
  </si>
  <si>
    <t>shoebiz</t>
  </si>
  <si>
    <t>kopenhagen</t>
  </si>
  <si>
    <t>alpargatas</t>
  </si>
  <si>
    <t>dibs</t>
  </si>
  <si>
    <t>caedu</t>
  </si>
  <si>
    <t>kallan</t>
  </si>
  <si>
    <t>netshoes</t>
  </si>
  <si>
    <t>mcdonalds</t>
  </si>
  <si>
    <t>santa luzia</t>
  </si>
  <si>
    <t>esposende</t>
  </si>
  <si>
    <t>oticas diniz</t>
  </si>
  <si>
    <t>magazine luiza</t>
  </si>
  <si>
    <t>carmen steffens</t>
  </si>
  <si>
    <t>pao de acucar</t>
  </si>
  <si>
    <t>casas bahia /ponto frio web</t>
  </si>
  <si>
    <t>havainanas</t>
  </si>
  <si>
    <t>macdonalds</t>
  </si>
  <si>
    <t>santaluiza</t>
  </si>
  <si>
    <t>10.02.2018</t>
  </si>
  <si>
    <t>15.01.2018</t>
  </si>
  <si>
    <t>10.12.2017</t>
  </si>
  <si>
    <t>15.12.2017</t>
  </si>
  <si>
    <t>20.12.2017</t>
  </si>
  <si>
    <t>20.02.2018</t>
  </si>
  <si>
    <t>20.01.2018</t>
  </si>
  <si>
    <t>25.01.2018</t>
  </si>
  <si>
    <t>20.01.208</t>
  </si>
  <si>
    <t>A.M.C. Textil</t>
  </si>
  <si>
    <t>Agathos</t>
  </si>
  <si>
    <t>Altenburg Textil</t>
  </si>
  <si>
    <t>Alvo da moda</t>
  </si>
  <si>
    <t>AMMO Varejo</t>
  </si>
  <si>
    <t>Angeloni</t>
  </si>
  <si>
    <t>Banabana</t>
  </si>
  <si>
    <t>Baumgarten</t>
  </si>
  <si>
    <t>BGO Wear</t>
  </si>
  <si>
    <t>Brix Jeans</t>
  </si>
  <si>
    <t>Carioca Calcados</t>
  </si>
  <si>
    <t>CMC - Marketing</t>
  </si>
  <si>
    <t>Col Blanc</t>
  </si>
  <si>
    <t>Cor de Rosa</t>
  </si>
  <si>
    <t>Daksul Jeans</t>
  </si>
  <si>
    <t>Damyller</t>
  </si>
  <si>
    <t>Daniela Tombini</t>
  </si>
  <si>
    <t>Deliz</t>
  </si>
  <si>
    <t>Dioxes Jeans</t>
  </si>
  <si>
    <t>Dohler</t>
  </si>
  <si>
    <t>Drogarias Catarinense</t>
  </si>
  <si>
    <t>Dudalina</t>
  </si>
  <si>
    <t>Elegance Plus Size</t>
  </si>
  <si>
    <t>Exit Comunicacao</t>
  </si>
  <si>
    <t>Fantoy Colecionaveis</t>
  </si>
  <si>
    <t>Farmagnus</t>
  </si>
  <si>
    <t>Fato Basico</t>
  </si>
  <si>
    <t>Formitz</t>
  </si>
  <si>
    <t>CalCenter</t>
  </si>
  <si>
    <t>Gatabakana</t>
  </si>
  <si>
    <t>Grendelli</t>
  </si>
  <si>
    <t>Individual</t>
  </si>
  <si>
    <t>Jcanedo</t>
  </si>
  <si>
    <t>Joinville Esporte Club</t>
  </si>
  <si>
    <t>Lancaster Textil</t>
  </si>
  <si>
    <t>Lecimar</t>
  </si>
  <si>
    <t>Lepper</t>
  </si>
  <si>
    <t>Linhas Círculo</t>
  </si>
  <si>
    <t>Live</t>
  </si>
  <si>
    <t>LogHaus</t>
  </si>
  <si>
    <t>Lunender</t>
  </si>
  <si>
    <t>Makenji</t>
  </si>
  <si>
    <t>Malharia Diana</t>
  </si>
  <si>
    <t>Malwee</t>
  </si>
  <si>
    <t>Menegotti Malhas</t>
  </si>
  <si>
    <t>Mensageiro dos Sonhos</t>
  </si>
  <si>
    <t>Mormaii</t>
  </si>
  <si>
    <t>Naguchi</t>
  </si>
  <si>
    <t>Oceano Surf</t>
  </si>
  <si>
    <t>Olho Fatal</t>
  </si>
  <si>
    <t>Pacifico Sul</t>
  </si>
  <si>
    <t>Raphaella Booz</t>
  </si>
  <si>
    <t>Restaura Jeans</t>
  </si>
  <si>
    <t>Rezzato</t>
  </si>
  <si>
    <t>Riccieri</t>
  </si>
  <si>
    <t>Romitex Malhas</t>
  </si>
  <si>
    <t>Sesi Farmácias</t>
  </si>
  <si>
    <t>Sibara</t>
  </si>
  <si>
    <t>Sly Wear</t>
  </si>
  <si>
    <t>Tex Cotton</t>
  </si>
  <si>
    <t>Uatt?</t>
  </si>
  <si>
    <t>Visual Jeans</t>
  </si>
  <si>
    <t>Von der Volke</t>
  </si>
  <si>
    <t>WJ Acessorios</t>
  </si>
  <si>
    <t>Yacamim</t>
  </si>
  <si>
    <t>Adunare</t>
  </si>
  <si>
    <t>Algodão Doce</t>
  </si>
  <si>
    <t>Andaraki</t>
  </si>
  <si>
    <t>Assedio Jeans</t>
  </si>
  <si>
    <t>Atlético Paranaense</t>
  </si>
  <si>
    <t>Back Wash</t>
  </si>
  <si>
    <t>Bazarte</t>
  </si>
  <si>
    <t>Billie Brothers</t>
  </si>
  <si>
    <t>Chek</t>
  </si>
  <si>
    <t>Cobra Criada</t>
  </si>
  <si>
    <t>Convicto</t>
  </si>
  <si>
    <t>Denuncia Jeans</t>
  </si>
  <si>
    <t>Drogaria Nissei</t>
  </si>
  <si>
    <t>Elza Romero</t>
  </si>
  <si>
    <t>Farma Total</t>
  </si>
  <si>
    <t>ForteFarma</t>
  </si>
  <si>
    <t>Grupo B1</t>
  </si>
  <si>
    <t>Grupo Beeight</t>
  </si>
  <si>
    <t>Grupo Bergerson</t>
  </si>
  <si>
    <t>Grupo Boticario</t>
  </si>
  <si>
    <t>Grupo Morena Rosa</t>
  </si>
  <si>
    <t>Grupo Osmoze</t>
  </si>
  <si>
    <t>Grupo PL</t>
  </si>
  <si>
    <t>Grupo Recco Praia</t>
  </si>
  <si>
    <t>Grupo RZM</t>
  </si>
  <si>
    <t>Happy Walk</t>
  </si>
  <si>
    <t>Herbarium</t>
  </si>
  <si>
    <t>Icab Chocolates</t>
  </si>
  <si>
    <t>JACK GOLD</t>
  </si>
  <si>
    <t>JASMINE Alimentos</t>
  </si>
  <si>
    <t>KNT Jeans</t>
  </si>
  <si>
    <t>Lado Avesso</t>
  </si>
  <si>
    <t>Lafort</t>
  </si>
  <si>
    <t>Livrarias Curitiba</t>
  </si>
  <si>
    <t>Lojas Leve</t>
  </si>
  <si>
    <t>Lumae Pratas</t>
  </si>
  <si>
    <t>Madero</t>
  </si>
  <si>
    <t>Maria Dolores Acessorios</t>
  </si>
  <si>
    <t>Mestre Cervejeiro</t>
  </si>
  <si>
    <t>MGD Brands</t>
  </si>
  <si>
    <t>Moikana</t>
  </si>
  <si>
    <t>Morifarma</t>
  </si>
  <si>
    <t>Multiloja</t>
  </si>
  <si>
    <t>NATUPHITUS</t>
  </si>
  <si>
    <t>NUTRILATINA</t>
  </si>
  <si>
    <t>Omar Calcados</t>
  </si>
  <si>
    <t>Otello</t>
  </si>
  <si>
    <t>Otica Lens</t>
  </si>
  <si>
    <t>Oticas Ponto de Visao</t>
  </si>
  <si>
    <t>OXYFIT</t>
  </si>
  <si>
    <t>Perfect Way</t>
  </si>
  <si>
    <t>Planet Kids</t>
  </si>
  <si>
    <t>Prata e Arte</t>
  </si>
  <si>
    <t>Prata Fina</t>
  </si>
  <si>
    <t>Princess Cosméticos</t>
  </si>
  <si>
    <t>Racco</t>
  </si>
  <si>
    <t>Ramelk</t>
  </si>
  <si>
    <t>Recco Lingerie</t>
  </si>
  <si>
    <t>Renne Joias</t>
  </si>
  <si>
    <t>Richini</t>
  </si>
  <si>
    <t>Schooner</t>
  </si>
  <si>
    <t>Seralle Calcados</t>
  </si>
  <si>
    <t>Squalle</t>
  </si>
  <si>
    <t>Sumatra</t>
  </si>
  <si>
    <t>Super Otica Sao Jose</t>
  </si>
  <si>
    <t>Tênis e Training</t>
  </si>
  <si>
    <t>Tigrara</t>
  </si>
  <si>
    <t>Visorama</t>
  </si>
  <si>
    <t>Yexx</t>
  </si>
  <si>
    <t>Zutti Calcados</t>
  </si>
  <si>
    <t>Ideal Modas</t>
  </si>
  <si>
    <t>E10</t>
  </si>
  <si>
    <t>FIRENZE</t>
  </si>
  <si>
    <t>Rafree</t>
  </si>
  <si>
    <t>Megadose Moda Gestante</t>
  </si>
  <si>
    <t>Racco Cosmeticos</t>
  </si>
  <si>
    <t>Tenis e Training</t>
  </si>
  <si>
    <t>PURAMANIA</t>
  </si>
  <si>
    <t>Coca Cola Jeans</t>
  </si>
  <si>
    <t>Colcci</t>
  </si>
  <si>
    <t>Forum</t>
  </si>
  <si>
    <t>Sommer</t>
  </si>
  <si>
    <t>Triton</t>
  </si>
  <si>
    <t>Artex</t>
  </si>
  <si>
    <t>Carioca CalCados</t>
  </si>
  <si>
    <t>Studio Z</t>
  </si>
  <si>
    <t>Koerich</t>
  </si>
  <si>
    <t>Lança Perfume</t>
  </si>
  <si>
    <t>Lancaster TExtil</t>
  </si>
  <si>
    <t>Linhas Circulo</t>
  </si>
  <si>
    <t>Quintess</t>
  </si>
  <si>
    <t>Hangar 33</t>
  </si>
  <si>
    <t>Lez a Lez</t>
  </si>
  <si>
    <t>Carinhoso</t>
  </si>
  <si>
    <t>Enfim</t>
  </si>
  <si>
    <t>Malwee Kids</t>
  </si>
  <si>
    <t>Malwee Liberta</t>
  </si>
  <si>
    <t>Wee</t>
  </si>
  <si>
    <t>Infanti</t>
  </si>
  <si>
    <t>Kukiê</t>
  </si>
  <si>
    <t>LiliMoon</t>
  </si>
  <si>
    <t>Luc.Boo</t>
  </si>
  <si>
    <t>Vic&amp;Vicky</t>
  </si>
  <si>
    <t>Algodao Doce</t>
  </si>
  <si>
    <t>Planeta CAP</t>
  </si>
  <si>
    <t>Denuncia</t>
  </si>
  <si>
    <t>FarmaTotal</t>
  </si>
  <si>
    <t>B1 Store</t>
  </si>
  <si>
    <t>Bonny Concept</t>
  </si>
  <si>
    <t>Bergerson</t>
  </si>
  <si>
    <t>Big Ben</t>
  </si>
  <si>
    <t>Eudora</t>
  </si>
  <si>
    <t>O Boticario</t>
  </si>
  <si>
    <t>Quem disse Berenice</t>
  </si>
  <si>
    <t>The Beauty in Box</t>
  </si>
  <si>
    <t>Clube Morena Rosa</t>
  </si>
  <si>
    <t>Lebôh</t>
  </si>
  <si>
    <t>Maria Valentina</t>
  </si>
  <si>
    <t>Zinco</t>
  </si>
  <si>
    <t>Eventual Jeans</t>
  </si>
  <si>
    <t>Osmoze</t>
  </si>
  <si>
    <t>Z-32</t>
  </si>
  <si>
    <t>La Rossi</t>
  </si>
  <si>
    <t>Nine Pockets</t>
  </si>
  <si>
    <t>Tuaren</t>
  </si>
  <si>
    <t>Alto Giro</t>
  </si>
  <si>
    <t>Luleg</t>
  </si>
  <si>
    <t>Viber</t>
  </si>
  <si>
    <t>Maicon Ricardo Montibeller</t>
  </si>
  <si>
    <t>Gustavo AGATHOS</t>
  </si>
  <si>
    <t>Daniel Erm</t>
  </si>
  <si>
    <t>-</t>
  </si>
  <si>
    <t>Danilo Cardoso</t>
  </si>
  <si>
    <t>Adriana Perico</t>
  </si>
  <si>
    <t>Jéssica Cuguier</t>
  </si>
  <si>
    <t>Juma Carvalho</t>
  </si>
  <si>
    <t>Marcelo Lima</t>
  </si>
  <si>
    <t>Ivan Oliveira Souza</t>
  </si>
  <si>
    <t>Kleberson Veras</t>
  </si>
  <si>
    <t>Eduardo Bosco</t>
  </si>
  <si>
    <t>Juliana CMC MKT</t>
  </si>
  <si>
    <t>Marcio Col Blanc</t>
  </si>
  <si>
    <t>Alysson Souza</t>
  </si>
  <si>
    <t>Sirlene Damyller</t>
  </si>
  <si>
    <t>Leticia Cecatto</t>
  </si>
  <si>
    <t>Patricia Rosa dos Santos</t>
  </si>
  <si>
    <t>Rodrigo Guilherme De Barba</t>
  </si>
  <si>
    <t>Dirceu Sutter</t>
  </si>
  <si>
    <t>Ricardo Sander</t>
  </si>
  <si>
    <t>Ana C.</t>
  </si>
  <si>
    <t>Aline Heloisa de Souza</t>
  </si>
  <si>
    <t>Flavia EXIT COM</t>
  </si>
  <si>
    <t>Gabriel (Fantoy / Aradefe)</t>
  </si>
  <si>
    <t>Jorge Dias</t>
  </si>
  <si>
    <t>Renata Regis Rocha</t>
  </si>
  <si>
    <t>Luiz Schmitz "Junior"</t>
  </si>
  <si>
    <t>Fabioney Goncalves</t>
  </si>
  <si>
    <t>Cristiane GATABAKANA</t>
  </si>
  <si>
    <t>Rogerio HAVAN</t>
  </si>
  <si>
    <t>Marcos Joinville Esporte Clube</t>
  </si>
  <si>
    <t>Camila Pereira</t>
  </si>
  <si>
    <t>Joairton LANCASTER TEXTIL</t>
  </si>
  <si>
    <t>Roseli LECIMAR</t>
  </si>
  <si>
    <t>Jessica T LUNELLI</t>
  </si>
  <si>
    <t>Ana Battisti</t>
  </si>
  <si>
    <t>Angela</t>
  </si>
  <si>
    <t>Francila Ribeiro</t>
  </si>
  <si>
    <t>Alessandra Mensageiro dos Sonhos</t>
  </si>
  <si>
    <t>Silvia Pereira</t>
  </si>
  <si>
    <t>Daiane Albino</t>
  </si>
  <si>
    <t>Bruna Pereira</t>
  </si>
  <si>
    <t>Andreia Olho Fatal</t>
  </si>
  <si>
    <t>Tati Schlindwein</t>
  </si>
  <si>
    <t>Marciano Raphaella Booz</t>
  </si>
  <si>
    <t>Ana Coelho</t>
  </si>
  <si>
    <t>Gabriela SLY WEAR</t>
  </si>
  <si>
    <t>Talita Purin</t>
  </si>
  <si>
    <t>Franciele Quaresma</t>
  </si>
  <si>
    <t>Thiago Matesco</t>
  </si>
  <si>
    <t>Carlos YACAMIM</t>
  </si>
  <si>
    <t>Israel ALGODAO DOCE</t>
  </si>
  <si>
    <t>Roseli ANDARAKI</t>
  </si>
  <si>
    <t>Roseli Rossi</t>
  </si>
  <si>
    <t>Piero Furlan</t>
  </si>
  <si>
    <t>Gabriela BACK WASH</t>
  </si>
  <si>
    <t>Junior BAZARTE</t>
  </si>
  <si>
    <t>Nelson Billie Brothers</t>
  </si>
  <si>
    <t>Carlos CHECK</t>
  </si>
  <si>
    <t>Gislaine CONVICTO</t>
  </si>
  <si>
    <t>Franciele DROG. NISSEI</t>
  </si>
  <si>
    <t>Claudia Roberto FarmaTotal</t>
  </si>
  <si>
    <t>Leonardo Bruno</t>
  </si>
  <si>
    <t>Adriano BONNY B1</t>
  </si>
  <si>
    <t>Vivian Correa Lopes</t>
  </si>
  <si>
    <t>Eveli O BOTICARIO</t>
  </si>
  <si>
    <t>Raonny Rafael</t>
  </si>
  <si>
    <t>Ana Carolina Maroco</t>
  </si>
  <si>
    <t>Fernando PLConfecções</t>
  </si>
  <si>
    <t>Marcia HAPPY WALK</t>
  </si>
  <si>
    <t>Vanessa Herbarium</t>
  </si>
  <si>
    <t>Thiago Icab Chocolates</t>
  </si>
  <si>
    <t>Marcelo JACK GOLD</t>
  </si>
  <si>
    <t>Jessica KNT Jeans</t>
  </si>
  <si>
    <t>Antônio (Toninho) LADO AVESSO</t>
  </si>
  <si>
    <t>Paula LAFORT</t>
  </si>
  <si>
    <t>Anabelle Ferreira Machado</t>
  </si>
  <si>
    <t>Luiz Carlos</t>
  </si>
  <si>
    <t>Cassio MADERO</t>
  </si>
  <si>
    <t>Fernando Ramieri</t>
  </si>
  <si>
    <t>Angelo MEGADOSE</t>
  </si>
  <si>
    <t>Edilaine MOIKANA</t>
  </si>
  <si>
    <t>Paulo Fernandes</t>
  </si>
  <si>
    <t>Tatiane MULTILOJA</t>
  </si>
  <si>
    <t>Nilza Natuphitus</t>
  </si>
  <si>
    <t>Guilherme Sanchotene</t>
  </si>
  <si>
    <t>Felipe OTELLO</t>
  </si>
  <si>
    <t>Nidi otica Lens</t>
  </si>
  <si>
    <t>Rafael PONTO DE VISAO</t>
  </si>
  <si>
    <t>Diana OXYFIT</t>
  </si>
  <si>
    <t>Deborah PERFECT WAY</t>
  </si>
  <si>
    <t>Tatiane PLANET KIDS</t>
  </si>
  <si>
    <t>Patricia Prata e Arte</t>
  </si>
  <si>
    <t>Debora PRATA FINA</t>
  </si>
  <si>
    <t>Luciano Pricess Cosméticos</t>
  </si>
  <si>
    <t>Anderson Borges</t>
  </si>
  <si>
    <t>Ivani RECCO LINGERIE</t>
  </si>
  <si>
    <t>Silvanir RENNE JOIAS</t>
  </si>
  <si>
    <t>Sirlene SCHOONER</t>
  </si>
  <si>
    <t>Andre Castaldo</t>
  </si>
  <si>
    <t>Katia Carolina</t>
  </si>
  <si>
    <t>Roberta SUMATRA</t>
  </si>
  <si>
    <t>Jairo Gomes Silva Hato De Almeida</t>
  </si>
  <si>
    <t>Leandro Tenis E Training</t>
  </si>
  <si>
    <t>Vinicius TIGRARA</t>
  </si>
  <si>
    <t>Marcela VISORAMA</t>
  </si>
  <si>
    <t>Silvia YEXX</t>
  </si>
  <si>
    <t>Renata CIA DO TERNO</t>
  </si>
  <si>
    <t>Jair Antônio Junior</t>
  </si>
  <si>
    <t>Importacao / Exportacao</t>
  </si>
  <si>
    <t>Comercial - Sacolas</t>
  </si>
  <si>
    <t>Compras - Sacolas</t>
  </si>
  <si>
    <t>Produção Gráfica</t>
  </si>
  <si>
    <t>Importação</t>
  </si>
  <si>
    <t>Marketing - Sacolas</t>
  </si>
  <si>
    <t>Assistente Importação</t>
  </si>
  <si>
    <t>Gerente</t>
  </si>
  <si>
    <t>Exportação</t>
  </si>
  <si>
    <t>Diretora - Compras Sacolas</t>
  </si>
  <si>
    <t>Administração</t>
  </si>
  <si>
    <t>PCP - Compras</t>
  </si>
  <si>
    <t>Expansão</t>
  </si>
  <si>
    <t>Diretor Comercial</t>
  </si>
  <si>
    <t>(047) 3247-3032</t>
  </si>
  <si>
    <t>(047) 3332-5081</t>
  </si>
  <si>
    <t>(047) 3331-1588</t>
  </si>
  <si>
    <t>(047) 3525-2213</t>
  </si>
  <si>
    <t>(019) 2102-2316</t>
  </si>
  <si>
    <t>(048) 3461-7500</t>
  </si>
  <si>
    <t>(047) 3533-1608, (047) 99713-9260</t>
  </si>
  <si>
    <t>(047) 3379-1222</t>
  </si>
  <si>
    <t>(047) 3036-7108</t>
  </si>
  <si>
    <t>(047) 3221-0781</t>
  </si>
  <si>
    <t>(047) 3411-1000</t>
  </si>
  <si>
    <t>(048) 3281-6300, Ramal 306</t>
  </si>
  <si>
    <t>(048) 3053-4001</t>
  </si>
  <si>
    <t>(047) 3371-1177</t>
  </si>
  <si>
    <t>(047) 3351-9264</t>
  </si>
  <si>
    <t>(047) 3263-0139, (047) 99927-6568</t>
  </si>
  <si>
    <t>(047) 3525-1396</t>
  </si>
  <si>
    <t>(048) 3471-2000</t>
  </si>
  <si>
    <t>(049) 3561-4600</t>
  </si>
  <si>
    <t>(048) 3641-1900</t>
  </si>
  <si>
    <t>(048) 3267-3300</t>
  </si>
  <si>
    <t>(047) 3546-2333</t>
  </si>
  <si>
    <t>(047) 3441-1666</t>
  </si>
  <si>
    <t>(048) 2102-3455</t>
  </si>
  <si>
    <t>(07) 3461-9900</t>
  </si>
  <si>
    <t>(047) 3331-9001</t>
  </si>
  <si>
    <t>(047) 3472-2472</t>
  </si>
  <si>
    <t>(047) 3028-1300</t>
  </si>
  <si>
    <t>(047) 3255-0046</t>
  </si>
  <si>
    <t>(048) 3045-1889</t>
  </si>
  <si>
    <t>(047) 3342-1730</t>
  </si>
  <si>
    <t>(047) 2106-6700</t>
  </si>
  <si>
    <t>(048) 3298-6905</t>
  </si>
  <si>
    <t>(047) 3379-4444</t>
  </si>
  <si>
    <t>(047) 4054-9145</t>
  </si>
  <si>
    <t>(047) 3355-2806</t>
  </si>
  <si>
    <t>(047) 3455-0055</t>
  </si>
  <si>
    <t>(048) 3524-1808</t>
  </si>
  <si>
    <t>0800 148 8000</t>
  </si>
  <si>
    <t>(048) 3436-6900</t>
  </si>
  <si>
    <t>(047) 3231-1400</t>
  </si>
  <si>
    <t>(047) 3376-8600</t>
  </si>
  <si>
    <t>(047) 3441-3180</t>
  </si>
  <si>
    <t>(047) 3331-9500</t>
  </si>
  <si>
    <t>(047) 3373-7400</t>
  </si>
  <si>
    <t>(048) 3381-6554</t>
  </si>
  <si>
    <t>(047) 3281-2600</t>
  </si>
  <si>
    <t>(047) 3372-8353</t>
  </si>
  <si>
    <t>(047) 3255-0200</t>
  </si>
  <si>
    <t>(048) 3254-8003</t>
  </si>
  <si>
    <t>(047) 3336-0519​</t>
  </si>
  <si>
    <t>(047) 3429-3000</t>
  </si>
  <si>
    <t>(047) 2106-7900</t>
  </si>
  <si>
    <t>(047) 3036-4100, (047) 99945-9487</t>
  </si>
  <si>
    <t>(048) 3265-6500</t>
  </si>
  <si>
    <t>(048) 98844-8491</t>
  </si>
  <si>
    <t>(047) 3373-9100</t>
  </si>
  <si>
    <t>(048) 3434-8400</t>
  </si>
  <si>
    <t>(047) 3377 8000</t>
  </si>
  <si>
    <t>(048) 32329078</t>
  </si>
  <si>
    <t>(047) 3351-1044</t>
  </si>
  <si>
    <t>(047) 3231-2900</t>
  </si>
  <si>
    <t>(048) 33438301</t>
  </si>
  <si>
    <t>(047) 3531-8300</t>
  </si>
  <si>
    <t>(047) 99923-8357</t>
  </si>
  <si>
    <t>(047) 3355-4900</t>
  </si>
  <si>
    <t>(047) 3026-2664</t>
  </si>
  <si>
    <t>maicon@colcci.com.br</t>
  </si>
  <si>
    <t>gustavo@agathos.ind.br, comercial@agathos.ind.br</t>
  </si>
  <si>
    <t>danilel.erm@altemburg.com.br</t>
  </si>
  <si>
    <t>alvodamoda@alvodamoda.com.br</t>
  </si>
  <si>
    <t>danilo.cardoso@ammovarejo.com.br</t>
  </si>
  <si>
    <t>adriana.perico@angeloni.com.br</t>
  </si>
  <si>
    <t>comunicacao2@banabana.com.br, comunicacao@banabana.com.br</t>
  </si>
  <si>
    <t>comprasbgt@baumgartencamisas.com.br</t>
  </si>
  <si>
    <t>supervisorcomercial@lojasbeagle.com.br</t>
  </si>
  <si>
    <t>ivancompras@bgotextil.com.br</t>
  </si>
  <si>
    <t>contato@brixjeans.com.br</t>
  </si>
  <si>
    <t>kleberson.silva@cariocacalcados.com.br</t>
  </si>
  <si>
    <t>compras@cityblue.com.br</t>
  </si>
  <si>
    <t>juliana@cmcmarketing.com.br</t>
  </si>
  <si>
    <t>contato@lojacorderosa.com.br</t>
  </si>
  <si>
    <t>sirlene.compras@damyller.com.br</t>
  </si>
  <si>
    <t>compras@danielatombini.com.br</t>
  </si>
  <si>
    <t>patricia@deliz.com.br</t>
  </si>
  <si>
    <t>rodrigo@carlan.com.br</t>
  </si>
  <si>
    <t>import@dohler.com.br</t>
  </si>
  <si>
    <t>sander@dopping.com.br</t>
  </si>
  <si>
    <t>ana.c@dudalina.com.br</t>
  </si>
  <si>
    <t>marketing@eleganceallcurves.com.br</t>
  </si>
  <si>
    <t>financeiro2@aradefe.com.br</t>
  </si>
  <si>
    <t>marketing@farmagnus.com.br</t>
  </si>
  <si>
    <t>renata@fatobasico.com.br</t>
  </si>
  <si>
    <t>junior@formitz.com.br</t>
  </si>
  <si>
    <t>Fabioney.goncalves@gabriela.com.br</t>
  </si>
  <si>
    <t>cristiane@gatabakana.com.br</t>
  </si>
  <si>
    <t>rogerio@havan.com.br</t>
  </si>
  <si>
    <t>atendimento@jcanedo.com.br</t>
  </si>
  <si>
    <t>contato@koerich.com.br</t>
  </si>
  <si>
    <t>camila.pereira@lamoda.com.br</t>
  </si>
  <si>
    <t>joairton@lancaster.com.br</t>
  </si>
  <si>
    <t>compras1@lecimar.com.br</t>
  </si>
  <si>
    <t>marketing@lepper.com.br</t>
  </si>
  <si>
    <t>live@liveoficial.com.br</t>
  </si>
  <si>
    <t>jessica.t@grupolunelli.com</t>
  </si>
  <si>
    <t>ana.battisti@makenji.com.br</t>
  </si>
  <si>
    <t>contato@grupodianatextil-br.com</t>
  </si>
  <si>
    <t>francila@menegotti.com.br</t>
  </si>
  <si>
    <t>compras@conticonti.com.br</t>
  </si>
  <si>
    <t>silvia@mormaii.com.br</t>
  </si>
  <si>
    <t>marketing@naguchi.com.br</t>
  </si>
  <si>
    <t>pcp2@olhofatal.com.br</t>
  </si>
  <si>
    <t>marketing@pacificosul.com.br</t>
  </si>
  <si>
    <t>compras2@raphaellabooz.com.br</t>
  </si>
  <si>
    <t>franquias@gruporestaura.com.br</t>
  </si>
  <si>
    <t>marketing.03@texcotton.com.br</t>
  </si>
  <si>
    <t>franciele.quaresma@uatt.com.br</t>
  </si>
  <si>
    <t>thiago@vondervolke.com</t>
  </si>
  <si>
    <t>atendimento@wjstore.com.br</t>
  </si>
  <si>
    <t>carlos@modayacamim.com.br</t>
  </si>
  <si>
    <t>SC</t>
  </si>
  <si>
    <t>22 + MM</t>
  </si>
  <si>
    <t>70 + MM</t>
  </si>
  <si>
    <t>27 + MM</t>
  </si>
  <si>
    <t>4 + MM</t>
  </si>
  <si>
    <t>7 + MM + E-commerce</t>
  </si>
  <si>
    <t>31 + MM + E-commerce</t>
  </si>
  <si>
    <t>MM + E-commerce</t>
  </si>
  <si>
    <t>MM + 1 Loja</t>
  </si>
  <si>
    <t>Agência</t>
  </si>
  <si>
    <t>3 + E-commerce</t>
  </si>
  <si>
    <t>100 + MM + E-commerce</t>
  </si>
  <si>
    <t>1 + MM + E-commerce</t>
  </si>
  <si>
    <t>49 + E-commerce</t>
  </si>
  <si>
    <t>1 + MM</t>
  </si>
  <si>
    <t>75 Lojas + ecommerce</t>
  </si>
  <si>
    <t>101 + E-commerce</t>
  </si>
  <si>
    <t>7 + E-commerce</t>
  </si>
  <si>
    <t>8 + E-commerce</t>
  </si>
  <si>
    <t>97 + E-commerce</t>
  </si>
  <si>
    <t>Fábrica</t>
  </si>
  <si>
    <t>E-commerce + Revendedoras</t>
  </si>
  <si>
    <t>Lojas + MM + E-commerce</t>
  </si>
  <si>
    <t>29 + MM + E-Commerce</t>
  </si>
  <si>
    <t>3 + MM</t>
  </si>
  <si>
    <t>62 + MM + E-Commerce</t>
  </si>
  <si>
    <t>14 + E-commerce</t>
  </si>
  <si>
    <t>Mais próximo em relação à produto. Vou tentar agendar a reunião para o mesmo dia.</t>
  </si>
  <si>
    <t>reunião a ser confirmada para início do mês de Novembro. As sacolas da Colcci são gofradas (das lojas), mas acho que o início é entrar pelas Multimarcas (chamadas por eles de promocionais).</t>
  </si>
  <si>
    <t xml:space="preserve">reunião a ser confirmada para o início do mês de Novembro com a Dani. As sacolas das lojas são em offset 150g, mas acho que, assim como a Colcci, é possível entrar pelas Multimarcas, bem mais simples. </t>
  </si>
  <si>
    <t>produto bom, mas quantidade muito pequena (a não ser ações especiais de mkt)</t>
  </si>
  <si>
    <t xml:space="preserve">Cliente informou que só em Fev/2018 fará novas cotações. Vou fica ligando periodicamente para acompanhar. </t>
  </si>
  <si>
    <t>Cliente informou que a quantidade que usam de sacolas é pequena para a Nobel. Já conhecia a Albina pela Hering. SEM PRIORIDADE</t>
  </si>
  <si>
    <t>Gerido por São Paulo. Tenho os contatos.</t>
  </si>
  <si>
    <t>Produto fora do nosso padrão. Única alternativa são as sacolas presente que podem ser revendidas nas lojas. Quantidades hipotéticas (30 sacolas presente/dia por loja)</t>
  </si>
  <si>
    <t xml:space="preserve">primeiro contato - Ligada a StyloFarma. Rede de Farmácias. </t>
  </si>
  <si>
    <t xml:space="preserve">Fechado primeiro pedido. Amostras novas enviadas para cotar as próximas sacolas. </t>
  </si>
  <si>
    <t xml:space="preserve">Contato feito e pretendo visita-los na próxima semana. Sei que não é muita quantidade. </t>
  </si>
  <si>
    <t>Eduardo já tinha entrado em Contato. Me acertei com o cliente e ele fará nova concorrência em Fevereiro. Já encaminhei meus contatos e ficarei na ação junto a eles</t>
  </si>
  <si>
    <t>Pequena Quantidade. Já orcado.</t>
  </si>
  <si>
    <t>primeiro contato</t>
  </si>
  <si>
    <t>Sacolas plásticas e em papel, mas esta segunda em pequena quantidade. As sacolas plásticas são diferentes de nosso padrão.</t>
  </si>
  <si>
    <t>Quando estiver em Tubarão, passar lá</t>
  </si>
  <si>
    <t>Produto fora de nosso padrão</t>
  </si>
  <si>
    <t>Produto fora de nosso padrão, estou tentando desenhar um projeto para encaixar. Tem questão da cor.</t>
  </si>
  <si>
    <t>NÃO USA SACOLAS (NEM PLÁSTICA, NEM DE PAPEL)</t>
  </si>
  <si>
    <t>Sacolas fora de nosso padrão. Quantidade bastante grande</t>
  </si>
  <si>
    <t>Sacolas fora de nosso padrão. Quantidade média</t>
  </si>
  <si>
    <t xml:space="preserve">Junto da Carlan Modas (e-commerce e 1 loja). </t>
  </si>
  <si>
    <t>Sacolas fora de nosso padrão. Quantidade baixa</t>
  </si>
  <si>
    <t>Cliente com problemas financeiros. Aguardando oportunidade para ir à região</t>
  </si>
  <si>
    <t>Projeto Sacola presente. Considerado 5 sacolas ao dia por loja. Diminuí a quantidade de lojas em 50%</t>
  </si>
  <si>
    <t>Produto fora de especificação. Hoje grupo Restoque (na Antilhas)</t>
  </si>
  <si>
    <t>Tem duas marcas, mas a ação é pequena.</t>
  </si>
  <si>
    <t>Já contactado. Orçamento enviado, aguardnado resposta</t>
  </si>
  <si>
    <t>Já contactado.</t>
  </si>
  <si>
    <t>Gabriella Calçados não existe mais, agora é tudo Studio Z</t>
  </si>
  <si>
    <t>Orçando agora.</t>
  </si>
  <si>
    <t xml:space="preserve">Apenas 3 lojas. </t>
  </si>
  <si>
    <t>Sem ref. de volumes. Calculo hipotético.</t>
  </si>
  <si>
    <t>Sacolas fora de nosso padrão. Quantidade pequena. Faz parte do Grupo Restoque</t>
  </si>
  <si>
    <t>Sacolas fora de nosso padrão. Quantidade pequena.</t>
  </si>
  <si>
    <t>Sacolas plásticas com micragem baixa</t>
  </si>
  <si>
    <t xml:space="preserve">Boa parte dos itens não temos como atender. Sacolas Offset com Laminação e Gofragem. </t>
  </si>
  <si>
    <t>Só produz tecido</t>
  </si>
  <si>
    <t>Parte do Grupo da LogHaus: Quintess, Quatro Estações, Posthaus. É um cliente para investirmos ação focada num projeto novo, pois a ação com sacolas é pequena.</t>
  </si>
  <si>
    <t>Fecharam há dois meses o novo contrato com a Printbag.</t>
  </si>
  <si>
    <t>Passou por uma fase ruim, mas está se levantando e crescendo novamente</t>
  </si>
  <si>
    <t xml:space="preserve">Carinhoso é uma marca que estavam pensando em retirar da linha em 2016, mas isso não era garantido. </t>
  </si>
  <si>
    <t>Muita ação com fidelizados, além das lojas</t>
  </si>
  <si>
    <t>Muitas lojas. Não consegui obter o valor exato, pois o site só permite busca pelo cep.</t>
  </si>
  <si>
    <t>Sacolas em cartão foram mudadas para Offset há um tempo. É a marca mais premium da Malwee</t>
  </si>
  <si>
    <t>Somente Fábrica das Malhas da AMC. Podemos retirar da Lista</t>
  </si>
  <si>
    <t xml:space="preserve">Ação já iniciada com a Apanati. Eduardo já esteve lá anteriormente. </t>
  </si>
  <si>
    <t>Cliente com problemas financeiros</t>
  </si>
  <si>
    <t>Cliente tem ação MM e agora acabou de abrir a primeira Franquia da Marca. Vai crescer o volume</t>
  </si>
  <si>
    <t>Produto fora de nossas especificações.</t>
  </si>
  <si>
    <t>Pedido fechado para 6 meses</t>
  </si>
  <si>
    <t>Já contatado. Vai querer esquema JIT. Reunião em janeiro</t>
  </si>
  <si>
    <t>Ideia para colocação dos kits de presente.</t>
  </si>
  <si>
    <t xml:space="preserve">Cotação para início de ação. Cliente tem MM e abriu uma loja em Shopping. </t>
  </si>
  <si>
    <t>A Uatt? Matriz não está mais gerindo este processo. A rede de franqueados se uniu e manteve (em alguns casos) a marca, mas provavelmente não se mantenha.</t>
  </si>
  <si>
    <t>Rede de Calçados. Sacolas plásticas.</t>
  </si>
  <si>
    <t>Sacola para Multimarcas</t>
  </si>
  <si>
    <t xml:space="preserve">Rede que tem ligação com a Zutti. Ambas são lojas tradicionais em Curitiba. </t>
  </si>
  <si>
    <t>No fino</t>
  </si>
  <si>
    <t>Rede Crescendo. Abriu a pouco uma loja em Itajaí muito grande. Mesmos donos da Bonny</t>
  </si>
  <si>
    <t>Mesmos donos da B1</t>
  </si>
  <si>
    <t>Grupo Beeight: Six One, Yonders, Club Denim e Beeight</t>
  </si>
  <si>
    <t>Grupo com a Big Ben/Bergerson. Loja de Joias. Sacola fora de especificação</t>
  </si>
  <si>
    <t>Grupo Boticário. Quantidade hipotética</t>
  </si>
  <si>
    <t>Rede que vende as marcas do grupo.</t>
  </si>
  <si>
    <t>Sacola fora de especificação nossa</t>
  </si>
  <si>
    <t xml:space="preserve">Substituiu as lojas puramania. </t>
  </si>
  <si>
    <t>Sacolas para as revendedoras</t>
  </si>
  <si>
    <t>Sacola para Multimarcas. Mudou recentemente a sacola. Passou por momentos ruins financeiros, abrindo até processo de Recuperação Judicial</t>
  </si>
  <si>
    <t>Já orçamos para 5 meses. Em Março terá nova reuniao com o cliente.</t>
  </si>
  <si>
    <t>Sacola fora de configuração</t>
  </si>
  <si>
    <t>As Sacolas são offet, mas podemos trabalhar para mudar. Além disso, tem a ação junto às revendedoras de prata.</t>
  </si>
  <si>
    <t>Muitos produtos (caixinhas, seda, tags, etc.) Ver se nos encaixamos neste perfil</t>
  </si>
  <si>
    <t>Rede crescendo. Sacolas resistentes e rígidas</t>
  </si>
  <si>
    <t>Produto fora de especificação nossa</t>
  </si>
  <si>
    <t>Boa rede, brigadora por preço.</t>
  </si>
  <si>
    <t>Rede Crescendo na região</t>
  </si>
  <si>
    <t>Boa rede pra atender</t>
  </si>
  <si>
    <t>Muda bastante a sacola. Já usou Ecobag.</t>
  </si>
  <si>
    <t xml:space="preserve">Rede que tem ligação com a Billie Brothers. Ambas são lojas tradicionais em Curitiba. </t>
  </si>
  <si>
    <t>Ótima rede para atender. Brigadora por preço</t>
  </si>
  <si>
    <t>Cliente satisfeito com a entrega</t>
  </si>
  <si>
    <t>Foi substituída pela Tuaren e Nine Pockets, N29 e La Rossi</t>
  </si>
  <si>
    <t>Não existe</t>
  </si>
  <si>
    <t>pouca informação</t>
  </si>
  <si>
    <t>retirar = sem infos</t>
  </si>
  <si>
    <t>Encerrou atividades há um ano</t>
  </si>
  <si>
    <t>PR</t>
  </si>
  <si>
    <t>MG</t>
  </si>
  <si>
    <t>Ó POITIVO CONFECÇÕES</t>
  </si>
  <si>
    <t>PLURAL GRÁFICA</t>
  </si>
  <si>
    <t>PREFIXO</t>
  </si>
  <si>
    <t>PLURAL</t>
  </si>
  <si>
    <t>JARDEL</t>
  </si>
  <si>
    <t>DIRETOR</t>
  </si>
  <si>
    <t>jardelprefixo@terra.co.br</t>
  </si>
  <si>
    <t>SHIRLEY</t>
  </si>
  <si>
    <t>shirley.vilarino@plural.com.br</t>
  </si>
  <si>
    <t>Lord</t>
  </si>
  <si>
    <t xml:space="preserve">não </t>
  </si>
  <si>
    <t>não</t>
  </si>
  <si>
    <t>diretora</t>
  </si>
  <si>
    <t>(11) 99105-7908</t>
  </si>
  <si>
    <t>laura.satoaramaki@gmail.com</t>
  </si>
  <si>
    <t>desenvolvimento de Lay out da Loja</t>
  </si>
  <si>
    <t xml:space="preserve">mudança de embalagem para automática e desenvolvimento de arte </t>
  </si>
  <si>
    <t>Grafica G1</t>
  </si>
  <si>
    <t>Glaucia</t>
  </si>
  <si>
    <t>(19) 3924-9498</t>
  </si>
  <si>
    <t>compras@absolutti.com.br</t>
  </si>
  <si>
    <t>Karen</t>
  </si>
  <si>
    <t>Mkt</t>
  </si>
  <si>
    <t>(17) 3214.2000</t>
  </si>
  <si>
    <t>sac.mkt@grupopasquini.com</t>
  </si>
  <si>
    <t>Marta</t>
  </si>
  <si>
    <t>Gerente de franquias</t>
  </si>
  <si>
    <t>(11) 32072244</t>
  </si>
  <si>
    <t>em andamento com gernte</t>
  </si>
  <si>
    <t>oferecer a sacola Roveg</t>
  </si>
  <si>
    <t xml:space="preserve">Rogerio </t>
  </si>
  <si>
    <t>Diretor comercial</t>
  </si>
  <si>
    <t>]61) 3355.6516</t>
  </si>
  <si>
    <t>marketing.agittus@gmail.com</t>
  </si>
  <si>
    <t>DF</t>
  </si>
  <si>
    <t>Henrique</t>
  </si>
  <si>
    <t>compras@akkar.com.br</t>
  </si>
  <si>
    <t>Vifran fornecedor em 2016 a 2017, encerrando contrato, fornecimento 100% nobel</t>
  </si>
  <si>
    <t>joao@vlg.com.br</t>
  </si>
  <si>
    <t>(11) 4334.5445</t>
  </si>
  <si>
    <t>roberto@becker.com.br</t>
  </si>
  <si>
    <t>11/12/2p017</t>
  </si>
  <si>
    <t>(31) 3223.1223</t>
  </si>
  <si>
    <t>compras@bioextratus.com.br</t>
  </si>
  <si>
    <t>Ana Teixeira e Raphael Anderaos</t>
  </si>
  <si>
    <t>ana.teixera@caedu.com.br</t>
  </si>
  <si>
    <t>Oferecer kit presente (Saco de presente para venda na loja)</t>
  </si>
  <si>
    <t>(11)2122.5164</t>
  </si>
  <si>
    <t>joao@cancaonova.com.br</t>
  </si>
  <si>
    <t>marketing</t>
  </si>
  <si>
    <t>claudia@carmim.com.br</t>
  </si>
  <si>
    <t>150.000,00 (rafia)</t>
  </si>
  <si>
    <t>carlos</t>
  </si>
  <si>
    <t>diretor</t>
  </si>
  <si>
    <t>carlos@ciatoy.com.br</t>
  </si>
  <si>
    <t>(11)9415-6254</t>
  </si>
  <si>
    <t>Cliente com problemas serios de pagamento - Sem crédito</t>
  </si>
  <si>
    <t>Ana Luiza</t>
  </si>
  <si>
    <t>assistente administrativo</t>
  </si>
  <si>
    <t>adm@pa.com.br</t>
  </si>
  <si>
    <t>carla</t>
  </si>
  <si>
    <t>(11)4 21-9110</t>
  </si>
  <si>
    <t>marketing@cvc.com.br</t>
  </si>
  <si>
    <t>leandro@compras.com.br</t>
  </si>
  <si>
    <t>Priscila Torres</t>
  </si>
  <si>
    <t>priscila.torres@doctorfeet.net</t>
  </si>
  <si>
    <t>d1000</t>
  </si>
  <si>
    <t>15.000.00</t>
  </si>
  <si>
    <t>1300.000.00</t>
  </si>
  <si>
    <t>Felipe Dal Robere</t>
  </si>
  <si>
    <t>(11) 2588.0369</t>
  </si>
  <si>
    <t>felipe@fattoamano.com.br</t>
  </si>
  <si>
    <t>950.000.00</t>
  </si>
  <si>
    <t>700.000.00</t>
  </si>
  <si>
    <t>50.000.00</t>
  </si>
  <si>
    <t>patricia</t>
  </si>
  <si>
    <t>(11) 3224.5445</t>
  </si>
  <si>
    <t>marketing@fini.com</t>
  </si>
  <si>
    <t>350.000.00</t>
  </si>
  <si>
    <t>packFIlm</t>
  </si>
  <si>
    <t xml:space="preserve">alexandra </t>
  </si>
  <si>
    <t>suprimentos</t>
  </si>
  <si>
    <t>(11)5033-9589</t>
  </si>
  <si>
    <t>alexandra@grupofleury.com.br</t>
  </si>
  <si>
    <t>FORONI Gráfica (declinando)</t>
  </si>
  <si>
    <t>Marcos</t>
  </si>
  <si>
    <t>marcos@garbo.com.br</t>
  </si>
  <si>
    <t>3003-1298</t>
  </si>
  <si>
    <t>Nilton</t>
  </si>
  <si>
    <t>nilton@hope.com.br</t>
  </si>
  <si>
    <t>(11) 2169.2238</t>
  </si>
  <si>
    <t>(11) 2112.5070</t>
  </si>
  <si>
    <t>Feliciano</t>
  </si>
  <si>
    <t>Supplier Relations</t>
  </si>
  <si>
    <t>(11) 5627.6680</t>
  </si>
  <si>
    <t>fneto@inwk.com</t>
  </si>
  <si>
    <t>sem estimativa</t>
  </si>
  <si>
    <t>(12) 94764.3992</t>
  </si>
  <si>
    <t>romilton@oscar.com.br</t>
  </si>
  <si>
    <t>Rio Flex</t>
  </si>
  <si>
    <t>sandra</t>
  </si>
  <si>
    <t>(11) 3003-7774</t>
  </si>
  <si>
    <t>compras@kipling.com.br</t>
  </si>
  <si>
    <t>andré</t>
  </si>
  <si>
    <t>(11) 5093-3187</t>
  </si>
  <si>
    <t>sac@kyw.com.br</t>
  </si>
  <si>
    <t>luciana</t>
  </si>
  <si>
    <t>(11) 98181-8966</t>
  </si>
  <si>
    <t>luciana@mambo.com.br</t>
  </si>
  <si>
    <t>Nalva costa</t>
  </si>
  <si>
    <t>(11) 4137-9508</t>
  </si>
  <si>
    <t>dp4@lojasmarcom.com.br</t>
  </si>
  <si>
    <t>IKS Embalagens</t>
  </si>
  <si>
    <t xml:space="preserve">Edson </t>
  </si>
  <si>
    <t>(11) 3222-3469</t>
  </si>
  <si>
    <t>edson@miroa.com.br</t>
  </si>
  <si>
    <t>Kátia Stocco</t>
  </si>
  <si>
    <t>(11)2601-4426</t>
  </si>
  <si>
    <t>katiaStocco@mygloss.com.br</t>
  </si>
  <si>
    <t>Marilza</t>
  </si>
  <si>
    <t>(11) 21451435</t>
  </si>
  <si>
    <t>marilza.silva@nextel.com.br</t>
  </si>
  <si>
    <t>Spencer</t>
  </si>
  <si>
    <t>(11) 2143.3445</t>
  </si>
  <si>
    <t>spencer@nike.com.br</t>
  </si>
  <si>
    <t>joel.paulino</t>
  </si>
  <si>
    <t>(11) 3818.4711</t>
  </si>
  <si>
    <t>joel.paulino@papelmagia.com.br</t>
  </si>
  <si>
    <t>PB KIDS/Hi Happy</t>
  </si>
  <si>
    <t>Rio plastic</t>
  </si>
  <si>
    <t>Adriana</t>
  </si>
  <si>
    <t>compradore</t>
  </si>
  <si>
    <t>(11) 3361-3177</t>
  </si>
  <si>
    <t>adriana@plussize.com.br</t>
  </si>
  <si>
    <t>grafica H1</t>
  </si>
  <si>
    <t xml:space="preserve">Gabriella </t>
  </si>
  <si>
    <t>(11) 29761690</t>
  </si>
  <si>
    <t>gabriela@pontal.com.br</t>
  </si>
  <si>
    <t>sP</t>
  </si>
  <si>
    <t>feito fora do Brasil</t>
  </si>
  <si>
    <t>leonette</t>
  </si>
  <si>
    <t>(13) 3356.4188</t>
  </si>
  <si>
    <t>leonetteoliveria@gmail.com</t>
  </si>
  <si>
    <t>Vinicius</t>
  </si>
  <si>
    <t>(11) 3218.2910</t>
  </si>
  <si>
    <t>viniciussantos@sandry.com.br</t>
  </si>
  <si>
    <t>katia duarte</t>
  </si>
  <si>
    <t>katia.duarte@sanofi.com.br</t>
  </si>
  <si>
    <t>SÃO VICENTE (declinando)</t>
  </si>
  <si>
    <t>SKUNK (MG) declinado</t>
  </si>
  <si>
    <t>roberta</t>
  </si>
  <si>
    <t>(11) 2065.6450</t>
  </si>
  <si>
    <t>roberta@stroke.com.br</t>
  </si>
  <si>
    <t>sp</t>
  </si>
  <si>
    <t>(11) 4437.9666</t>
  </si>
  <si>
    <t>Sueli</t>
  </si>
  <si>
    <t>(11) 4033.5445</t>
  </si>
  <si>
    <t>invitro@gmail.com</t>
  </si>
  <si>
    <t>(11) 3613.6713</t>
  </si>
  <si>
    <t>ZAPATA (declinando)</t>
  </si>
  <si>
    <t>Joana</t>
  </si>
  <si>
    <t>joana@zuken.com.br</t>
  </si>
  <si>
    <t xml:space="preserve">Felipe </t>
  </si>
  <si>
    <t>(11) 2696.2700</t>
  </si>
  <si>
    <t>zukenvip@zukenvip.com.br</t>
  </si>
  <si>
    <t>280,000.00</t>
  </si>
  <si>
    <t>Direto</t>
  </si>
  <si>
    <t>Arezzo</t>
  </si>
  <si>
    <t>Schutz</t>
  </si>
  <si>
    <t>Anacapri</t>
  </si>
  <si>
    <t>Florybal</t>
  </si>
  <si>
    <t>TOK</t>
  </si>
  <si>
    <t>Paquetá</t>
  </si>
  <si>
    <t>Bibi</t>
  </si>
  <si>
    <t>Golfran</t>
  </si>
  <si>
    <t>Piccadilly</t>
  </si>
  <si>
    <t>Loreal</t>
  </si>
  <si>
    <t>Panvel=Dimed</t>
  </si>
  <si>
    <t xml:space="preserve">Beira Rio / Vizzano </t>
  </si>
  <si>
    <t xml:space="preserve">Grupo Aste </t>
  </si>
  <si>
    <t>Tevah Líder Moda Mascolina</t>
  </si>
  <si>
    <t>Br Suplay</t>
  </si>
  <si>
    <t>Paludo</t>
  </si>
  <si>
    <t>Calçados Sandra</t>
  </si>
  <si>
    <t>Radan</t>
  </si>
  <si>
    <t>Pompeia</t>
  </si>
  <si>
    <t>FB DO BRASIL</t>
  </si>
  <si>
    <t>Vinicola Aurora</t>
  </si>
  <si>
    <t>Casa Valduga</t>
  </si>
  <si>
    <t>Vinicola Salton</t>
  </si>
  <si>
    <t>Vinicola Miolo</t>
  </si>
  <si>
    <t>Willian</t>
  </si>
  <si>
    <t xml:space="preserve">Comprador </t>
  </si>
  <si>
    <t>54 3905-3600</t>
  </si>
  <si>
    <t>compras@florybal.com.br</t>
  </si>
  <si>
    <t>Ger. MKT</t>
  </si>
  <si>
    <t>51 3599 8800</t>
  </si>
  <si>
    <t>eder.abbady@paqueta.com.br</t>
  </si>
  <si>
    <t>Rosane</t>
  </si>
  <si>
    <t>51 3598-5259</t>
  </si>
  <si>
    <t>redemundi@redemundi.com.br</t>
  </si>
  <si>
    <t>TAMIRES</t>
  </si>
  <si>
    <t>compras@piccadilly.com.br</t>
  </si>
  <si>
    <t>Renato</t>
  </si>
  <si>
    <t>51 3543-5400</t>
  </si>
  <si>
    <t>renato@bottero.net</t>
  </si>
  <si>
    <t>luiz@jacob.com.br</t>
  </si>
  <si>
    <t xml:space="preserve">lais Sancho </t>
  </si>
  <si>
    <t>21 4505-6200</t>
  </si>
  <si>
    <t>laissancho@loreal.com.br</t>
  </si>
  <si>
    <t xml:space="preserve">Leticia </t>
  </si>
  <si>
    <t>viviane_duarte@beirario.com.br</t>
  </si>
  <si>
    <t>Alex</t>
  </si>
  <si>
    <t>Ger Compras</t>
  </si>
  <si>
    <t>11 3500-8801</t>
  </si>
  <si>
    <t>comprascorp@asteserv.com.br</t>
  </si>
  <si>
    <t>Tavares</t>
  </si>
  <si>
    <t>51 3059-2234</t>
  </si>
  <si>
    <t>tavares@nckconsultoria.com.br</t>
  </si>
  <si>
    <t>Marcio</t>
  </si>
  <si>
    <t>Dir de compras</t>
  </si>
  <si>
    <t xml:space="preserve">marcio@brsupply.com.br </t>
  </si>
  <si>
    <t xml:space="preserve">Barbara </t>
  </si>
  <si>
    <t>51 3038-4949</t>
  </si>
  <si>
    <t>devolucao@lojaspaludo.com.br</t>
  </si>
  <si>
    <t>Elias</t>
  </si>
  <si>
    <t>54 3261-7272</t>
  </si>
  <si>
    <t>financeiro@paludo.com.br</t>
  </si>
  <si>
    <t>Murion</t>
  </si>
  <si>
    <t>54 3347-1213</t>
  </si>
  <si>
    <t>compras@paludodancing.com.br</t>
  </si>
  <si>
    <t>Marlon</t>
  </si>
  <si>
    <t>51 3565-8100</t>
  </si>
  <si>
    <t>mecanica@ramarim.com.br</t>
  </si>
  <si>
    <t>51 3565-8000</t>
  </si>
  <si>
    <t>compras@viamarte.com.br</t>
  </si>
  <si>
    <t>51 3565-8700</t>
  </si>
  <si>
    <t>angela@sandra.com.br</t>
  </si>
  <si>
    <t>daniel@radan.com.br</t>
  </si>
  <si>
    <t>vanderlei@havan.com.br</t>
  </si>
  <si>
    <t>Daniela</t>
  </si>
  <si>
    <t>daniela.marchini@morenarosa.com.br</t>
  </si>
  <si>
    <t>Janaina</t>
  </si>
  <si>
    <t>54 3281-8000</t>
  </si>
  <si>
    <t>janaina@dakota.com.br</t>
  </si>
  <si>
    <t>andre@comlines.com.br'</t>
  </si>
  <si>
    <t>gabriela.cunha@lojasrenner.com.br</t>
  </si>
  <si>
    <t>Lyzandra Zago</t>
  </si>
  <si>
    <t>51) 3328-7700</t>
  </si>
  <si>
    <t>lyzandra.mkt@lojaspompeia.com.br</t>
  </si>
  <si>
    <t>Edna.Furtado@mkcorp.com</t>
  </si>
  <si>
    <t>incentivos@netshoes.com</t>
  </si>
  <si>
    <t>51 3587-4503</t>
  </si>
  <si>
    <t>47 3379-2122</t>
  </si>
  <si>
    <t>compras@fbdobrasil.com.br</t>
  </si>
  <si>
    <t xml:space="preserve">Rosane </t>
  </si>
  <si>
    <t>54 3455-200</t>
  </si>
  <si>
    <t>rosane.frumi@vinicolaaurora.com.br'</t>
  </si>
  <si>
    <t xml:space="preserve">Dani </t>
  </si>
  <si>
    <t>(51) 3225.2767</t>
  </si>
  <si>
    <t>daniborges@decontofarma.com.br</t>
  </si>
  <si>
    <t>54 2105-3122</t>
  </si>
  <si>
    <t>eduardo.compras@famigliavalduga.com.br</t>
  </si>
  <si>
    <t>Jean</t>
  </si>
  <si>
    <t>54 2105-1000</t>
  </si>
  <si>
    <t>compras.jean@salton.com.br</t>
  </si>
  <si>
    <t>Carlos</t>
  </si>
  <si>
    <t>54 2102-1500</t>
  </si>
  <si>
    <t>carlos.scalco@miolo.com.br</t>
  </si>
  <si>
    <t>Mult</t>
  </si>
  <si>
    <t xml:space="preserve"> Multi </t>
  </si>
  <si>
    <t>26/102017</t>
  </si>
  <si>
    <t>05/10/217</t>
  </si>
  <si>
    <t>13/11/017</t>
  </si>
  <si>
    <t xml:space="preserve"> </t>
  </si>
  <si>
    <t>RS</t>
  </si>
  <si>
    <t>Tem interesse, estamos em desenvolvimento dos produtos, visita marcada 27/10</t>
  </si>
  <si>
    <t>Enviamos e-mail de apresentação, R. Tristão de Oliveira, 1200 - Floresta - Gramado - RS</t>
  </si>
  <si>
    <t xml:space="preserve">Cliente tem interesse nos nossos produtos, 10.000 a 12.000  sacolas por mês, sacolas de papel para janeiro 2018, um dos modelos de sacola plastica, liberou amostras P e G para desenvolvimento. </t>
  </si>
  <si>
    <t>Sacos TNT</t>
  </si>
  <si>
    <t>Estamos trabalhando um mix novo junto ao cliente.</t>
  </si>
  <si>
    <t>Tem interesse em trabalhar com a nobelpack</t>
  </si>
  <si>
    <t>Envio de orçamento por e-mail</t>
  </si>
  <si>
    <t xml:space="preserve">Enviamos e-mail de aprsentação </t>
  </si>
  <si>
    <t>Estamos trabalhando junto ao cliente</t>
  </si>
  <si>
    <t>Enviamos e-mail de aprsentação ...visita 14/11/17</t>
  </si>
  <si>
    <t xml:space="preserve">Não tem interesse no momento, usa caixas recicladas. </t>
  </si>
  <si>
    <t>Entrar em contato janeiro 2018 com agencia de publicidade.</t>
  </si>
  <si>
    <t>Entrar em contato janeiro 2018</t>
  </si>
  <si>
    <t xml:space="preserve">Contato por fone retornar em janeiro 2018  </t>
  </si>
  <si>
    <t xml:space="preserve">Entrar em contato janeiro 2018 </t>
  </si>
  <si>
    <t>Estamos tentando contato com cliente...enviamos e-mail e fone...retornar em 2018</t>
  </si>
  <si>
    <t>Cliente ativo estamos acompanhando.</t>
  </si>
  <si>
    <t>Estão analisando, entrar em contato janeiro 2018</t>
  </si>
  <si>
    <t>Retornar em janeiro 2018</t>
  </si>
  <si>
    <t>Entrar em contato janeiro 2018 não consegui bom contato</t>
  </si>
  <si>
    <t>Contato por e-mail e fone</t>
  </si>
  <si>
    <t>O Grupo ASTE importa e distribui marcas internacionais e exclusivas como Kipling, Jansport, New Balance, The North Face, Diesel, Coach, Allbags, etc.</t>
  </si>
  <si>
    <t>Contato pelo fone, retornar janeiro 2018</t>
  </si>
  <si>
    <t>Retornar contato janeiro 2018</t>
  </si>
  <si>
    <t>Contato por fone retornar  em contato janeiro 2018</t>
  </si>
  <si>
    <t xml:space="preserve">Contato por e-mail </t>
  </si>
  <si>
    <t>Contato por e-mail e fone, retornar janeiro 2018</t>
  </si>
  <si>
    <t>Visitado</t>
  </si>
  <si>
    <t>visitado, rerornar conato em janeiro 2018</t>
  </si>
  <si>
    <t>Contato por e-mail e fone, retornar janeiro 2019</t>
  </si>
  <si>
    <t>Contato por e-mail e fone, retornar janeiro 2021</t>
  </si>
  <si>
    <t>Cliente não usa sacolas precisamos vender a ideia .....retornar em janeiro 2018</t>
  </si>
  <si>
    <t>Cliente não tem fluxo de venda para minimo de sacolas da Nobelpack</t>
  </si>
  <si>
    <t>Este ano não vai atender novos fornecedores, entrar em contato a partir de janeiro 2018</t>
  </si>
  <si>
    <t>Tem interesse, estamos em desenvolvimento dos produtos, visita marcada 24/10</t>
  </si>
  <si>
    <t>Estamos tentando contato</t>
  </si>
  <si>
    <t xml:space="preserve">Estamos tentando marcar visita para ultima semana de outubro </t>
  </si>
  <si>
    <t>Vamoa agendar visita, tem interesse em nosso produto retornar em janeiro 2018</t>
  </si>
  <si>
    <t>Cotação para 30.000 sacolas contatar mkt Tania 3363-3900 janeiro 2018</t>
  </si>
  <si>
    <t>Contato telefonio e por e-mail, retornar em janeiro 2018</t>
  </si>
  <si>
    <t>Primeiro contato por e-mail, Rua Olavo Bilac, 500 - Bento Gonçalves, RS</t>
  </si>
  <si>
    <t xml:space="preserve">Nosso primeiro contato por email, Av. Independência, 546 | Porto Alegre </t>
  </si>
  <si>
    <t>Nosso primeiro contato por email, Via Trento 2355 - Linha Leopoldina - Bento Gonçalves - RS</t>
  </si>
  <si>
    <t>Nosso primeiro contato por email, Rua Mário Salton, 300 - Distrito de Tuiuty - Bento Gonçalves - RS</t>
  </si>
  <si>
    <t>Primeiro contato por e-mail Endereço: RS 444 – Km 21 – Vale dos Vinhedos, Bento Gonçalve, RS</t>
  </si>
  <si>
    <t>Primeiro contato ...e-mail eviado de apresentação...retornar contato em janeiro 2018</t>
  </si>
  <si>
    <t>Só produz fios</t>
  </si>
  <si>
    <t>(043) 3321-2600</t>
  </si>
  <si>
    <t>(041) 3013-7024</t>
  </si>
  <si>
    <t>israel.ad@mps.com.br</t>
  </si>
  <si>
    <t>(041) 3264-7174</t>
  </si>
  <si>
    <t>andaraki@andaraki.com.br</t>
  </si>
  <si>
    <t>(044) 3344-5500</t>
  </si>
  <si>
    <t>roseli.rossi@assediojeans.com.br</t>
  </si>
  <si>
    <t>(041) 2105-5600, (041) 2105-5677</t>
  </si>
  <si>
    <t>piero.furlan@atleticopr.com.br</t>
  </si>
  <si>
    <t>2 + E-commerce</t>
  </si>
  <si>
    <t>(041) 3016-3484</t>
  </si>
  <si>
    <t>contato@backwash.com.br</t>
  </si>
  <si>
    <t>(041) 3016-7776</t>
  </si>
  <si>
    <t>junior@bazarte.com.br</t>
  </si>
  <si>
    <t>Importação / Exportação</t>
  </si>
  <si>
    <t>(041) 98703-9276</t>
  </si>
  <si>
    <t>nelsonbogut@gmail.com</t>
  </si>
  <si>
    <t>(044) 3245-1206</t>
  </si>
  <si>
    <t>carlospechek@chek.com.br</t>
  </si>
  <si>
    <t>(044) 3631-8700</t>
  </si>
  <si>
    <t>sac@cobracriada.com.br</t>
  </si>
  <si>
    <t>(044) 3261-2727</t>
  </si>
  <si>
    <t>mkt@famaringa.com.br</t>
  </si>
  <si>
    <t>(044) 3351-1000</t>
  </si>
  <si>
    <t>GERENTE MKT</t>
  </si>
  <si>
    <t>(041) 3213-8430, 0800 643 6464</t>
  </si>
  <si>
    <t>No Info</t>
  </si>
  <si>
    <t>(044) 3223-1062</t>
  </si>
  <si>
    <t>(044) 3226-1957</t>
  </si>
  <si>
    <t>(044) 3619-6622</t>
  </si>
  <si>
    <t>contato@grupobeeight.com.br</t>
  </si>
  <si>
    <t>(041) 3304-4416, (041) 99929-9594</t>
  </si>
  <si>
    <t>vivian.lopes@bergerson.com</t>
  </si>
  <si>
    <t>(041) 3375-9280, R. 7373</t>
  </si>
  <si>
    <t>eveli@grupoboticario.com.br</t>
  </si>
  <si>
    <t>(044) 3351-5218</t>
  </si>
  <si>
    <t>raonny.rafael@morenarosa.com.br</t>
  </si>
  <si>
    <t>3 + MM + E-commerce</t>
  </si>
  <si>
    <t>4 + MM + E-Commerce</t>
  </si>
  <si>
    <t>8 + MM</t>
  </si>
  <si>
    <t>(044) 3351-1400, R. 235</t>
  </si>
  <si>
    <t>fernando@plconfeccoes.com.br</t>
  </si>
  <si>
    <t>12 + MM</t>
  </si>
  <si>
    <t>(044) 2101-6262</t>
  </si>
  <si>
    <t>(044) 3018-8400</t>
  </si>
  <si>
    <t>(041) 3019-4029, (041) 3212-3672, (041) 3024-4445</t>
  </si>
  <si>
    <t>sal@happywalk.com.br</t>
  </si>
  <si>
    <t>0800 723 8383</t>
  </si>
  <si>
    <t>(041) 3029-2391, (041) 3076-8980</t>
  </si>
  <si>
    <t>thiago@chocolatesicab.com.br</t>
  </si>
  <si>
    <t>Alimentos e Bebidas</t>
  </si>
  <si>
    <t>(041) 3398-9898</t>
  </si>
  <si>
    <t>Revendedoras</t>
  </si>
  <si>
    <t>(041) 2106-7871</t>
  </si>
  <si>
    <t>sac@jasminealimentos.com.br</t>
  </si>
  <si>
    <t>(044) 3033-8800</t>
  </si>
  <si>
    <t>marketing1@kntjeans.com.br</t>
  </si>
  <si>
    <t>(044) 3218-3000, (044) 98812-8062</t>
  </si>
  <si>
    <t>(044) 3111-1442</t>
  </si>
  <si>
    <t>paula@lafort.com.br</t>
  </si>
  <si>
    <t>9 + MM</t>
  </si>
  <si>
    <t>(041) 3330-5092, (41) 3330-5191</t>
  </si>
  <si>
    <t>anabelle@livrariascuritiba.com.br</t>
  </si>
  <si>
    <t>ouvidoria@lojasleve.com.br</t>
  </si>
  <si>
    <t>(041) 3086-1667, (041) 3225-2668</t>
  </si>
  <si>
    <t>lumae@lumae.com.br</t>
  </si>
  <si>
    <t>11 + E-commerce + Revendedoras</t>
  </si>
  <si>
    <t>(041) 3014-7438</t>
  </si>
  <si>
    <t>(041) 3026-1302</t>
  </si>
  <si>
    <t>fernando.ranieri@designmariadolores.com</t>
  </si>
  <si>
    <t>(044) 3631-5116, (044) 99977-3126</t>
  </si>
  <si>
    <t>compras4@megadose.com.br</t>
  </si>
  <si>
    <t>(044) 3032-8900</t>
  </si>
  <si>
    <t>compras1@moikana.com.br</t>
  </si>
  <si>
    <t>(041) 30787701, (041) 99972-6545</t>
  </si>
  <si>
    <t>E-commerce</t>
  </si>
  <si>
    <t>(041) 3037-9100</t>
  </si>
  <si>
    <t>(041) 3233-4954, (041) 3901-7700</t>
  </si>
  <si>
    <t>guilherme@lojasomar.com.br</t>
  </si>
  <si>
    <t>(041) 3329-0137</t>
  </si>
  <si>
    <t>otello@netpar.com.br</t>
  </si>
  <si>
    <t>(041) 3323-5953, (041) 3015-5953</t>
  </si>
  <si>
    <t>compras@oticalens.com.br</t>
  </si>
  <si>
    <t>(041) 3323-1234</t>
  </si>
  <si>
    <t>orcamento@pontodevisao.com.br</t>
  </si>
  <si>
    <t>(041) 32862422</t>
  </si>
  <si>
    <t>oxyfit@oxyfit.com.br</t>
  </si>
  <si>
    <t>(044) 3219-3800</t>
  </si>
  <si>
    <t>compras@perfectway.com.br</t>
  </si>
  <si>
    <t>5 + MM + E-Commerce</t>
  </si>
  <si>
    <t>(044) 3228-8103</t>
  </si>
  <si>
    <t>planejamento@planetkids.com.br</t>
  </si>
  <si>
    <t>(041) 3029-2361</t>
  </si>
  <si>
    <t>patricia@prataearte.com.br</t>
  </si>
  <si>
    <t>(041) 3015-2797, (041) 99803-9803</t>
  </si>
  <si>
    <t>debora@pratafina.com.br</t>
  </si>
  <si>
    <t>(041) 3341-3050</t>
  </si>
  <si>
    <t>anderson.borges@racco.com.br</t>
  </si>
  <si>
    <t>(041) 3021-8000</t>
  </si>
  <si>
    <t>ivani@recco.com.br</t>
  </si>
  <si>
    <t>(041) 3016-0552</t>
  </si>
  <si>
    <t>contato@rennejoias.com.br</t>
  </si>
  <si>
    <t>(044) 3019-4300</t>
  </si>
  <si>
    <t>contato@richini.com.br</t>
  </si>
  <si>
    <t>(041) 3317-6062, (041) 98708-1414</t>
  </si>
  <si>
    <t>sirlene@schooner.com.br</t>
  </si>
  <si>
    <t>(044) 99949-6659, (045) 99912-8717</t>
  </si>
  <si>
    <t>andre@seralle.com.br</t>
  </si>
  <si>
    <t>(041) 3019-4414</t>
  </si>
  <si>
    <t>squalle@mandic.com.br</t>
  </si>
  <si>
    <t>(041) 3039-7888, R21</t>
  </si>
  <si>
    <t>mkt@sumatrasurf.com.br</t>
  </si>
  <si>
    <t>(041) 3029-2221</t>
  </si>
  <si>
    <t>contato.ctba@oticasaojose.com.br</t>
  </si>
  <si>
    <t>(041) 3027-0365, (041) 99685-8953</t>
  </si>
  <si>
    <t>leandro@tt.esp.br</t>
  </si>
  <si>
    <t>(041) 3323-3700</t>
  </si>
  <si>
    <t>comendador@visorama.com.br</t>
  </si>
  <si>
    <t>(044) 3218-3002</t>
  </si>
  <si>
    <t>silvia.souza@yexx.com.br</t>
  </si>
  <si>
    <t>(031) 3319-5319</t>
  </si>
  <si>
    <t>renata@ciadoterno.com.br</t>
  </si>
  <si>
    <t>(031) 971223968, (031) 38321433, (031) 38321475</t>
  </si>
  <si>
    <t>modas_ideal@yahoo.com.br</t>
  </si>
  <si>
    <t>1 loja, retirar</t>
  </si>
  <si>
    <t>Sem infos. 1 única loja</t>
  </si>
  <si>
    <t>Não tem sacolas</t>
  </si>
  <si>
    <t>Aneleise</t>
  </si>
  <si>
    <t>Luciane</t>
  </si>
  <si>
    <t>Carol</t>
  </si>
  <si>
    <t xml:space="preserve">Marcos Balardin </t>
  </si>
  <si>
    <t>Isabel</t>
  </si>
  <si>
    <t>Patricia</t>
  </si>
  <si>
    <t>Almoxarifado</t>
  </si>
  <si>
    <t>Compras/MKT</t>
  </si>
  <si>
    <t>51 3047-5213</t>
  </si>
  <si>
    <t>52 3047-5213</t>
  </si>
  <si>
    <t>52 98061-2987</t>
  </si>
  <si>
    <t>52 3599 8800</t>
  </si>
  <si>
    <t>54 3335-0100</t>
  </si>
  <si>
    <t xml:space="preserve">52 3598-5259 </t>
  </si>
  <si>
    <t>45 3351-5200</t>
  </si>
  <si>
    <t>alspapelaria@gmail.com</t>
  </si>
  <si>
    <t>brasiles.negoc@gmail.com</t>
  </si>
  <si>
    <t>caroline.camargo@tok.com.br</t>
  </si>
  <si>
    <t>balardin@paqueta.com.br</t>
  </si>
  <si>
    <t>comprasusoeconsumo@farmaciassaojoao.com.br</t>
  </si>
  <si>
    <t>eron.moraes@farmaciassaojoao.com.br</t>
  </si>
  <si>
    <t>isabel.silva@farmaciassaojoao.com.br</t>
  </si>
  <si>
    <t>compras3@altero.com.br</t>
  </si>
  <si>
    <t xml:space="preserve">daniel@radan.com.br </t>
  </si>
  <si>
    <t>Cosmético</t>
  </si>
  <si>
    <t>06/10/017</t>
  </si>
  <si>
    <t>Solicitado quantidade de emabalgens utilizadas</t>
  </si>
  <si>
    <t>Tem interesse</t>
  </si>
  <si>
    <t xml:space="preserve">Tem interesse, nos enviou arte </t>
  </si>
  <si>
    <t>Tem interesse, vamos visita-lo para oferecer novas opções.</t>
  </si>
  <si>
    <t>Pedido de envelopes de segurança</t>
  </si>
  <si>
    <t xml:space="preserve">Cancelamento de pedio </t>
  </si>
  <si>
    <t>Quer recolocar o pedido</t>
  </si>
  <si>
    <t>Acompanhando cliente</t>
  </si>
  <si>
    <t>Estamos tentando agendar visita</t>
  </si>
  <si>
    <t>Trocou comprador o mesmo pediu para entrtar em contato janeiro 2018</t>
  </si>
  <si>
    <t>Tem interesse em nossos produtos estamo em contato</t>
  </si>
  <si>
    <t>Solicitação do protótipo devidamente assinado.</t>
  </si>
  <si>
    <t>Negociação de orçamento</t>
  </si>
  <si>
    <t>Colocou pedido 420.000 sacolas</t>
  </si>
  <si>
    <t>Contato para ver como ficou orçamento</t>
  </si>
  <si>
    <t>Tentando marcar visita 14/10 / 17/10</t>
  </si>
  <si>
    <t xml:space="preserve">visita com Fabiano e Eduardo </t>
  </si>
  <si>
    <t>Vamos fazer uma amostra em Flexografia para comparar com a impressão offset</t>
  </si>
  <si>
    <t>Contato com cliente via fone e e-mail</t>
  </si>
  <si>
    <t>Fechou pedido para teste</t>
  </si>
  <si>
    <t xml:space="preserve">Tem interesse, estamos em desenvolvimento </t>
  </si>
  <si>
    <t>apresentamos amostras, aguardando novos orçamentos</t>
  </si>
  <si>
    <t>Sacolas em OFF SET</t>
  </si>
  <si>
    <t>Preferida</t>
  </si>
  <si>
    <t xml:space="preserve">Sacolas com gofragem </t>
  </si>
  <si>
    <t>Agaset</t>
  </si>
  <si>
    <t>Fizeram Sacolas e Tag com a agaset</t>
  </si>
  <si>
    <t>Regispel</t>
  </si>
  <si>
    <t>Eles tem sacolas com Hot Stamping, com preços de Flexografia</t>
  </si>
  <si>
    <t>Eles trazem sacolas de fora e tem caixas com a Antilhas</t>
  </si>
  <si>
    <t>Rio Plastic</t>
  </si>
  <si>
    <t>Sacola Cia</t>
  </si>
  <si>
    <t>Eles fazem sacolas Manuais, com preços menores que Flexografia</t>
  </si>
  <si>
    <t>Tem um Mix de embalagens, Sacos, Sacolas, Sacos com papel duplo</t>
  </si>
  <si>
    <t>Cromus</t>
  </si>
  <si>
    <t>A rede não passa por um  momento bom.</t>
  </si>
  <si>
    <t xml:space="preserve">Perdemoos os projetos dos sacos </t>
  </si>
  <si>
    <t>THOST/LEVI´S</t>
  </si>
  <si>
    <t>Fabricio</t>
  </si>
  <si>
    <t>9421 01091</t>
  </si>
  <si>
    <t>thost.fabricio@yahoo.com.br</t>
  </si>
  <si>
    <t>Quer fazer uma sacola pequena para 2018</t>
  </si>
  <si>
    <t>OFNER</t>
  </si>
  <si>
    <t>Mariana Nucci</t>
  </si>
  <si>
    <t>5693 8600</t>
  </si>
  <si>
    <t>Mariana.nucci@ofner.com.br</t>
  </si>
  <si>
    <t>Perdemos Sacolas Semi manual para a VIFRAN, sacolas em couche tras da china</t>
  </si>
  <si>
    <t>Marketing Multimarcas</t>
  </si>
  <si>
    <t>2169 2238</t>
  </si>
  <si>
    <t>Nilton.lira@hopelingerie.com.br</t>
  </si>
  <si>
    <t>Antilhas esta fazendo as lojas proprias com sacolas manuais</t>
  </si>
  <si>
    <t>FAST SHOP</t>
  </si>
  <si>
    <t>FAST SHOP / A2YOU</t>
  </si>
  <si>
    <t>3232 3208</t>
  </si>
  <si>
    <t>Tatianavsn@fastshop.com.br</t>
  </si>
  <si>
    <t>Estamos desenvolvendo outras sacolas em papel</t>
  </si>
  <si>
    <t>LOCCITANE</t>
  </si>
  <si>
    <t>Marcia primo</t>
  </si>
  <si>
    <t>3957 4200</t>
  </si>
  <si>
    <t>marcia.primo@loccitane.com</t>
  </si>
  <si>
    <t>Eles querem JIT FIP, Temos problemas em fornecimento das caixas</t>
  </si>
  <si>
    <t>GRUPO INBRAND`S</t>
  </si>
  <si>
    <t>VR/BOB STORE/TOMMY/SALINA /ELLUS</t>
  </si>
  <si>
    <t>Evaldo Rosa</t>
  </si>
  <si>
    <t>2186 9000</t>
  </si>
  <si>
    <t>evaldo.rosa@inbrands.com.br</t>
  </si>
  <si>
    <t>Desenvolvimento de Sacola VR para sale</t>
  </si>
  <si>
    <t>PERNAMBUCANAS</t>
  </si>
  <si>
    <t>Matheus Goncalves</t>
  </si>
  <si>
    <t>3150 8677</t>
  </si>
  <si>
    <t>matheus.goncalves@pernambucanas.com.br</t>
  </si>
  <si>
    <t>Perdermos por mais de 30% de diferença com IPI</t>
  </si>
  <si>
    <t>LEPOSTICHE</t>
  </si>
  <si>
    <t>2162 8210</t>
  </si>
  <si>
    <t>compras@lepostiche.com.br</t>
  </si>
  <si>
    <t>Apresentamos amostras, e estamos aguardando novos orçamentos</t>
  </si>
  <si>
    <t>TOP INTERNACIONAL</t>
  </si>
  <si>
    <t>Marcelo Martins</t>
  </si>
  <si>
    <t>2122 6090</t>
  </si>
  <si>
    <t>marcelo.martins@tfs.com.br</t>
  </si>
  <si>
    <t>PANDORA</t>
  </si>
  <si>
    <t>Esdras Almeida</t>
  </si>
  <si>
    <t>4369 3014</t>
  </si>
  <si>
    <t>Ealmeida@pandora.net</t>
  </si>
  <si>
    <t>GREGORY MODAS</t>
  </si>
  <si>
    <t xml:space="preserve">Silvia Nascimento </t>
  </si>
  <si>
    <t>4082 3666</t>
  </si>
  <si>
    <t>Silvia.nascimento@gregory.com.br</t>
  </si>
  <si>
    <t>CARREFOUR</t>
  </si>
  <si>
    <t>Andrea Santos</t>
  </si>
  <si>
    <t>5098 1712</t>
  </si>
  <si>
    <t>andrea_santos@carrefour.com</t>
  </si>
  <si>
    <t>Fazem 2 meses que estamos com os orçamentos e ainda não apresntamos os custos</t>
  </si>
  <si>
    <t>Marisol Multimarcas</t>
  </si>
  <si>
    <t>Grupo Kyly  Milon Franquias</t>
  </si>
  <si>
    <t>Grupo Kyly Milon Multimarcas</t>
  </si>
  <si>
    <t>Grupo Kyly  Kyly</t>
  </si>
  <si>
    <t>Grupo Kyly Amora</t>
  </si>
  <si>
    <t>A J CONF.</t>
  </si>
  <si>
    <t>ADLER TEXTIL</t>
  </si>
  <si>
    <t>ALAYAN</t>
  </si>
  <si>
    <t>AMAZON CONF-  10.526.857/0001-01</t>
  </si>
  <si>
    <t>Barbarakras</t>
  </si>
  <si>
    <t>BRISA FINA</t>
  </si>
  <si>
    <t>CIA DO MILÊNIO</t>
  </si>
  <si>
    <t>CIA FOX</t>
  </si>
  <si>
    <t>Copa &amp; Cia</t>
  </si>
  <si>
    <t>Costa Publica</t>
  </si>
  <si>
    <t>D CARLO</t>
  </si>
  <si>
    <t>DOCE CARICIA</t>
  </si>
  <si>
    <t xml:space="preserve">EG.TEXTIL </t>
  </si>
  <si>
    <t xml:space="preserve">ELITE </t>
  </si>
  <si>
    <t>FAMILY GUERREIRO</t>
  </si>
  <si>
    <t>Guica Faschion</t>
  </si>
  <si>
    <t>INDULTO</t>
  </si>
  <si>
    <t>Kantos dos Sonhos</t>
  </si>
  <si>
    <t>KNOTEN</t>
  </si>
  <si>
    <t>Manobra Radical</t>
  </si>
  <si>
    <t>MEIA MANGA</t>
  </si>
  <si>
    <t>Mercotex</t>
  </si>
  <si>
    <t>Mitt Masche</t>
  </si>
  <si>
    <t>MONTE SINAI</t>
  </si>
  <si>
    <t>ÓTICA AURORA</t>
  </si>
  <si>
    <t>ÓTICA GRANDELLI</t>
  </si>
  <si>
    <t>ÓTICA FaCIAL</t>
  </si>
  <si>
    <t>ÓTICA VISTA</t>
  </si>
  <si>
    <t>RAVELLI</t>
  </si>
  <si>
    <t>Relojoaria Universal</t>
  </si>
  <si>
    <t xml:space="preserve">Rio Brasil </t>
  </si>
  <si>
    <t>Schwanke</t>
  </si>
  <si>
    <t xml:space="preserve">Tharog </t>
  </si>
  <si>
    <t>TONOLI</t>
  </si>
  <si>
    <t>TZE &amp; No Stress – Malhas Treze;</t>
  </si>
  <si>
    <t xml:space="preserve">Lojas Flamingo  - Blumenau </t>
  </si>
  <si>
    <t xml:space="preserve">Fabrica Elian – Jaragua do Sul </t>
  </si>
  <si>
    <t xml:space="preserve">Lia Line calçados </t>
  </si>
  <si>
    <t xml:space="preserve">Hapy Man </t>
  </si>
  <si>
    <t>Gustavo/Carolina</t>
  </si>
  <si>
    <t>Diego</t>
  </si>
  <si>
    <t>Jackdon</t>
  </si>
  <si>
    <t xml:space="preserve">Juliana </t>
  </si>
  <si>
    <t>Arnildo</t>
  </si>
  <si>
    <t>Ronilda</t>
  </si>
  <si>
    <t>Eliana</t>
  </si>
  <si>
    <t>Cleiton</t>
  </si>
  <si>
    <t>Mathias</t>
  </si>
  <si>
    <t>Maicon</t>
  </si>
  <si>
    <t>Marco</t>
  </si>
  <si>
    <t>Comprador (A)</t>
  </si>
  <si>
    <t xml:space="preserve">compradora </t>
  </si>
  <si>
    <t xml:space="preserve">comrpadora </t>
  </si>
  <si>
    <t>47 3382 4551</t>
  </si>
  <si>
    <t>47 3382 0945</t>
  </si>
  <si>
    <t>47 3382 0393</t>
  </si>
  <si>
    <t>48 32656900</t>
  </si>
  <si>
    <t>47 35226901</t>
  </si>
  <si>
    <t>47 3546 2002</t>
  </si>
  <si>
    <t>47 3525 0115</t>
  </si>
  <si>
    <t>47 3321 9500</t>
  </si>
  <si>
    <t>47 3546 2712</t>
  </si>
  <si>
    <t>47 3382 1828</t>
  </si>
  <si>
    <t>47 35211274</t>
  </si>
  <si>
    <t>47 3382 0607</t>
  </si>
  <si>
    <t>47 3382 7377</t>
  </si>
  <si>
    <t>47 3329 0165</t>
  </si>
  <si>
    <t>47 3330 8853</t>
  </si>
  <si>
    <t>47 3531 4800</t>
  </si>
  <si>
    <t>47 3382 0895</t>
  </si>
  <si>
    <t>47 3436 6978</t>
  </si>
  <si>
    <t>47 3423 0506</t>
  </si>
  <si>
    <t>47 3903 3095</t>
  </si>
  <si>
    <t>47 3433 0743</t>
  </si>
  <si>
    <t>47 3144 3577</t>
  </si>
  <si>
    <t>47 3231 9000</t>
  </si>
  <si>
    <t>47 3350 1906</t>
  </si>
  <si>
    <t>47 3382 2101</t>
  </si>
  <si>
    <t>47 3387 9000</t>
  </si>
  <si>
    <t>47 3368 2155</t>
  </si>
  <si>
    <t>47 3275 9000</t>
  </si>
  <si>
    <t>48 3267 3400</t>
  </si>
  <si>
    <t>47 3232 2180</t>
  </si>
  <si>
    <t>vendas@barbarakras.com.br</t>
  </si>
  <si>
    <t>marilia@brisafina.com.br</t>
  </si>
  <si>
    <t>compras1&amp;copaecia.com.br</t>
  </si>
  <si>
    <t>costapublica@costapublica.com.br</t>
  </si>
  <si>
    <t>clyton@elite.com.br</t>
  </si>
  <si>
    <t>andre@famiyguerreiro.com.br</t>
  </si>
  <si>
    <t>mfe.knoten@gmail.com</t>
  </si>
  <si>
    <t xml:space="preserve">rh@manobraradical.com.br </t>
  </si>
  <si>
    <t>oticaurora@hotmail.com</t>
  </si>
  <si>
    <t>oticagrandelli@grandelli.com.br</t>
  </si>
  <si>
    <t>oticaboavista@oticaboavista.com.br</t>
  </si>
  <si>
    <t>juliana_ravelli@hotmail.com</t>
  </si>
  <si>
    <t>arnildo@relojoariauniversal.com.br</t>
  </si>
  <si>
    <t>administrativo@tharog.com.br</t>
  </si>
  <si>
    <t>cleiton@tonoli.com.br</t>
  </si>
  <si>
    <t>compras@tze.com.br</t>
  </si>
  <si>
    <t>mathias@lojasflamingo.com.br</t>
  </si>
  <si>
    <t>maicon.s@elian.com.br</t>
  </si>
  <si>
    <t>marketing@lialine.com.br</t>
  </si>
  <si>
    <t>compras@victoiremoda.com.br</t>
  </si>
  <si>
    <t>18.858.000.00</t>
  </si>
  <si>
    <t>10.04.2017</t>
  </si>
  <si>
    <t>49000/47.500</t>
  </si>
  <si>
    <t>05/09 e 12/09</t>
  </si>
  <si>
    <t>Cliente produz pravet label, (presta serviço)</t>
  </si>
  <si>
    <t>Não utliza sacolas</t>
  </si>
  <si>
    <t>Não utiliza no momento e não tem interesse</t>
  </si>
  <si>
    <t>Venda no atacado, somente utiliza sacolas sem impressão</t>
  </si>
  <si>
    <t xml:space="preserve">não estou conseguindo neste telefone e não consigo outro </t>
  </si>
  <si>
    <t>Compra 4 formatos ao ano, media de 3.000 cada formato. No momento não é nosso perfil.</t>
  </si>
  <si>
    <t>Usa, mas no momento não tem interesse, solicitou que procurasse final de janeiro./18</t>
  </si>
  <si>
    <t>Usa sacola somente branca, sem impressão.  No momento não tem ineresse em visita</t>
  </si>
  <si>
    <t>Entrar em contato em Março</t>
  </si>
  <si>
    <t>nr não encontrado</t>
  </si>
  <si>
    <t>Só usa sacolas sem impressão</t>
  </si>
  <si>
    <t>Pravet label</t>
  </si>
  <si>
    <t xml:space="preserve">Não utilizam sacolas </t>
  </si>
  <si>
    <t xml:space="preserve">Usam aproximadamente 6.000 - Ligar em Março </t>
  </si>
  <si>
    <t>Nr não encontrado</t>
  </si>
  <si>
    <t>Tem 5 lojas, manter contato em janeiro/18</t>
  </si>
  <si>
    <t>Não é perfil, somente 1 loja</t>
  </si>
  <si>
    <t>Matriz em Curitiba</t>
  </si>
  <si>
    <t>Tem somente 1 loja, não é perfil</t>
  </si>
  <si>
    <t>compra 20.000 ao ano, mas em 4 formatos (não é perfil Nobel)</t>
  </si>
  <si>
    <t xml:space="preserve">Não utilziam mais, lojas transformadas em lojas de decoração </t>
  </si>
  <si>
    <t>procurar em Janeiro</t>
  </si>
  <si>
    <t xml:space="preserve">não utilizam sacolas </t>
  </si>
  <si>
    <t>ADALBERTO</t>
  </si>
  <si>
    <t>OLHA INF COMPLEMENTO</t>
  </si>
  <si>
    <t>EMPRESA NÃO EXISTE MAIS</t>
  </si>
  <si>
    <t>Cliente com potencial para fechar outros itens</t>
  </si>
  <si>
    <t>Cliente esta analisando orçamento</t>
  </si>
  <si>
    <t>Carteira reavaliada 06/10</t>
  </si>
  <si>
    <t>Grupo Kyly Nanai</t>
  </si>
  <si>
    <t>Salésio/Gabriela Campanholi Bispo dos Santos/Daniele Conzati</t>
  </si>
  <si>
    <t>Diretoria/compras /mkt</t>
  </si>
  <si>
    <t>(47) 3387-8834 /8881</t>
  </si>
  <si>
    <t>gabriela.santos@kyly.com.br /salesio@kyly.com.br/alini@kyly.com.br/daniele.conzatti@kyly.com.br</t>
  </si>
  <si>
    <t>Negociação de preço</t>
  </si>
  <si>
    <t xml:space="preserve">Retirado amostras de envelope ecommerce para orçamento </t>
  </si>
  <si>
    <t>negociação</t>
  </si>
  <si>
    <t>Cleinte fechou com a Print no dia 29/01/2018</t>
  </si>
  <si>
    <t>perdemos para Print em dezembro/2017</t>
  </si>
  <si>
    <t>Fabricantes de calçados, não utilizam sacolas</t>
  </si>
  <si>
    <t>Incluido na Carteira 27/11 Albina</t>
  </si>
  <si>
    <t>compras@indulto.com.br</t>
  </si>
  <si>
    <t>Ligado dia 24/01 para agendar visita, no momento não quer receber visita, solicitou um e-mail, assim que for orçar, vai ligar. Paralelo vou ligar proximo dia 15/02 .</t>
  </si>
  <si>
    <t>Incluido na Carteira 06/12 Albina</t>
  </si>
  <si>
    <t>9 lojas - Retirar amostra na loja e orçar para cada formato 6.000 de cada</t>
  </si>
  <si>
    <t>Solicitado orçamento dia 25/01</t>
  </si>
  <si>
    <t xml:space="preserve">Mantido contato em 29/01, ligar novamente em 14 a 18 de fevereiro </t>
  </si>
  <si>
    <t xml:space="preserve">Camisaria Calafate Ltda </t>
  </si>
  <si>
    <t>Incluido na Carteira 29/01/18 Albina</t>
  </si>
  <si>
    <t>Malharia Cristina Ltda</t>
  </si>
  <si>
    <t>(Agencia Produção Raffcom)Prefeitura Municipal de Brusque</t>
  </si>
  <si>
    <t>Priscila Belinazo</t>
  </si>
  <si>
    <t xml:space="preserve">Analista </t>
  </si>
  <si>
    <t>47 3351 0727</t>
  </si>
  <si>
    <t>producao@raffcom.com.br</t>
  </si>
  <si>
    <t>agencia</t>
  </si>
  <si>
    <t xml:space="preserve">material esta em estudo para ir a Lecitação </t>
  </si>
  <si>
    <t>Coluna1</t>
  </si>
  <si>
    <t xml:space="preserve">maicon.reichert@arezzo.com.br </t>
  </si>
  <si>
    <t>oportunidade</t>
  </si>
  <si>
    <t>Tem interesse em trabalhar com a Nobelpack/Vamos alinhar agora o inicio dos desenvolvimentos, estamos aguardando um sinal verde do Beni, referente ao custos em relação aos concorrentes.</t>
  </si>
  <si>
    <t xml:space="preserve">felipe.beck@arezzo.com.br </t>
  </si>
  <si>
    <t>Marcamos visita</t>
  </si>
  <si>
    <t>Tem interesse em trabalhar com a Nobelpack/O produto é bem complicado, neste primeiro momento decidimos ficar fora.</t>
  </si>
  <si>
    <t>acertarmos o preço nas sacolas de plástico também</t>
  </si>
  <si>
    <t>Retorno das quantidades de embalagens utilizadas/Solicitados os protótipos impressos, aguardando retorno do ID.</t>
  </si>
  <si>
    <t>Aguadando as imagens das sacolas em 3D e impressas</t>
  </si>
  <si>
    <t>Melhorar preço nas sacolas de plasticos</t>
  </si>
  <si>
    <t>Anelise</t>
  </si>
  <si>
    <t>14/12/0217</t>
  </si>
  <si>
    <t>Aguadando sacolas impressas</t>
  </si>
  <si>
    <t>Novas ideias</t>
  </si>
  <si>
    <t>Tem interesse, tentando agendar visita.</t>
  </si>
  <si>
    <t>fechamento</t>
  </si>
  <si>
    <t>Printset</t>
  </si>
  <si>
    <t>Necessidade de novos fornecedores</t>
  </si>
  <si>
    <t>Visita marcada 07/02/18</t>
  </si>
  <si>
    <t>Aguardando orçamanto</t>
  </si>
  <si>
    <t xml:space="preserve">Envelopes e-commerce </t>
  </si>
  <si>
    <t>Qualidade, agilidade e custos</t>
  </si>
  <si>
    <t>14/11/217</t>
  </si>
  <si>
    <t>Lavamos amostras de embalagens, visita produtiva com boas possíbilidade de negócios.</t>
  </si>
  <si>
    <t>Aguadando novas imagens das sacolas em 3D e impressas para aprovação do cliente</t>
  </si>
  <si>
    <t>mateus.schneider@farmaciassaojoao.com.br</t>
  </si>
  <si>
    <t>Acompanhando cliente, retorno de férias em fevereiro</t>
  </si>
  <si>
    <t>Mateus</t>
  </si>
  <si>
    <t>Aguadando uma novas imagens ref embalagem infantil em 3D e impressa para aprovação do cliente.</t>
  </si>
  <si>
    <t>19/11/207</t>
  </si>
  <si>
    <t xml:space="preserve">Diminuir custos </t>
  </si>
  <si>
    <t>06//02/2018</t>
  </si>
  <si>
    <t>Perdemos por preços...cliente não passou valor da concorrencia....o mesmo está aguardando  por um novo orçamanto com preços melhores.</t>
  </si>
  <si>
    <t>07/11/017</t>
  </si>
  <si>
    <t>Grafica Skala</t>
  </si>
  <si>
    <t>Apresentar amostras do nosso mix de sacolas.</t>
  </si>
  <si>
    <t>Apresentar amostras do nosso mix de sacolas/cliente fechou com um fornecedor local preços muito baixos.sacola craft 90grs pardo alça cordao vermelho com pontera com furo para fita presete, medidas: 40x 32x12 impressao 1x0 R$ 0,77</t>
  </si>
  <si>
    <t>Fornecedor local</t>
  </si>
  <si>
    <t>Visita 12/12/17  cliente quer trabalhar com a Nobelpck/ estamos desenvolvendo as amostras finais</t>
  </si>
  <si>
    <t>Estamos em desenvolvimento.</t>
  </si>
  <si>
    <t>Aguardando protótipo impresso</t>
  </si>
  <si>
    <t>Retorno das fériss 29/01/18</t>
  </si>
  <si>
    <t>Retirar amostras /aguardando retorno do orçamento</t>
  </si>
  <si>
    <t>Visita agendada para 07/02/18</t>
  </si>
  <si>
    <t>07/02/208</t>
  </si>
  <si>
    <t xml:space="preserve">Visita agendada </t>
  </si>
  <si>
    <t>Estamos entrando em contato com  agencia de publicidade de MKT em janeiro 2018</t>
  </si>
  <si>
    <t>Piccadilly / Morya MKT</t>
  </si>
  <si>
    <t xml:space="preserve">Piccadilly </t>
  </si>
  <si>
    <t>Lore</t>
  </si>
  <si>
    <t>51 2117-8400</t>
  </si>
  <si>
    <t>lori.pintos@morya.com.br</t>
  </si>
  <si>
    <t>Apresentar novas ideias para diminuir custos.</t>
  </si>
  <si>
    <t>Visita marcada com  agencia de publicidade de MKT  Morya com Lore 07/02/2018</t>
  </si>
  <si>
    <t>rsilva@halipar.com.br</t>
  </si>
  <si>
    <t xml:space="preserve">Retornar contato na próxima semana  </t>
  </si>
  <si>
    <t>Brasilcomunicacaocorporateloreal@Br.Loreal.Com</t>
  </si>
  <si>
    <t>RJ</t>
  </si>
  <si>
    <t>30/01//2018</t>
  </si>
  <si>
    <t>Novos contatos...retornar e-mail na proxima semana</t>
  </si>
  <si>
    <t xml:space="preserve"> Isabel Ferreira </t>
  </si>
  <si>
    <t>mferreira@grupodimed.com.br</t>
  </si>
  <si>
    <t>Retornando contato</t>
  </si>
  <si>
    <t>Enviamos e-mail para um novo contato</t>
  </si>
  <si>
    <t>Marta Reinheimer</t>
  </si>
  <si>
    <t>51 3039-8600</t>
  </si>
  <si>
    <t>reinheimer@beirario.com.br</t>
  </si>
  <si>
    <t>Como temos visita agendada estamos aguardando para fazer contato com compras</t>
  </si>
  <si>
    <t>Retornar 05/02 para agendarmos visita</t>
  </si>
  <si>
    <t xml:space="preserve">Novo contato para agendarmos visita estava de férias </t>
  </si>
  <si>
    <t>Novo contato para agendarmos visita</t>
  </si>
  <si>
    <t>Retornar 05/02/2018 retorno das férias</t>
  </si>
  <si>
    <t>Neste mês comecei a preparar a ficha técnica de todos nossos insumos para facilitar e agilizar cotações e compras. Acredito que após essa estruturação começaremos a negociar com mais fornecedores. No momento, a função de compras ainda não passou para mim. Meu gerente está optando por manter os fornecedores atuais, até conseguir passar essa demanda para outra pessoa.</t>
  </si>
  <si>
    <t>Paulo Bndeira</t>
  </si>
  <si>
    <t>Solicitação de orçamaento sacola plastica</t>
  </si>
  <si>
    <t>Contato por e-mail e por telefone</t>
  </si>
  <si>
    <t>Preço fator kg. R$12,00</t>
  </si>
  <si>
    <t>No momento, é inviável marcar uma reunião sem eu ter algumas definições internas. Assim que eu tiver algum avanço entro em contato.</t>
  </si>
  <si>
    <t>Luanda</t>
  </si>
  <si>
    <t>luanda.albuquerque@brsupply.com.br</t>
  </si>
  <si>
    <t>visita agendada 07/02/18</t>
  </si>
  <si>
    <t>Agradeço a disponibilidade e interesse em trabalhar conosco.</t>
  </si>
  <si>
    <t>Magale</t>
  </si>
  <si>
    <t>magale@luzdalua.com.br</t>
  </si>
  <si>
    <t>Contato poelo fone solicitou e-mailde apresentação novamente</t>
  </si>
  <si>
    <t xml:space="preserve">Enviamos novamente e-mail de apresentação... </t>
  </si>
  <si>
    <t xml:space="preserve">Não tem interesse no momento, quer manter fornecedores atuais. </t>
  </si>
  <si>
    <t>Geral</t>
  </si>
  <si>
    <t>marco@viamarte.com.br</t>
  </si>
  <si>
    <t>10/102017</t>
  </si>
  <si>
    <t xml:space="preserve">Enviamos novamente e-mail de apresentação...cliente solicita um novo contato na proxima semana. </t>
  </si>
  <si>
    <t>Visita agendada para 08/02</t>
  </si>
  <si>
    <t>Tentando agendar visita</t>
  </si>
  <si>
    <t>Este cliente eu posso trabalhar?</t>
  </si>
  <si>
    <t>Enviamos e-mail novamente para gendarmos visita</t>
  </si>
  <si>
    <t xml:space="preserve">Estamos acompanhando cliente </t>
  </si>
  <si>
    <t>cliente não atinge nossos minimos.</t>
  </si>
  <si>
    <t>cliente não trabalha com sacolas.</t>
  </si>
  <si>
    <t>fizemos orçamento, porém nosso preço em sacolas plásticas ficou de 30 a 40% acima do fornecedor atual.</t>
  </si>
  <si>
    <t>30/01/0218</t>
  </si>
  <si>
    <t>Visita agendada</t>
  </si>
  <si>
    <t xml:space="preserve">51 3028-5030 </t>
  </si>
  <si>
    <t>23/11//018</t>
  </si>
  <si>
    <t>Contato por fone, esta de férias  retornar em fevereiro</t>
  </si>
  <si>
    <t>volumes muito abaixo dos nossos minimos.</t>
  </si>
  <si>
    <t>Dieison</t>
  </si>
  <si>
    <t>Levar amostras... produto aprovado pela Renner/ em fase de fechamento com a Nobel.</t>
  </si>
  <si>
    <t>Negociação para fechamento de pedido</t>
  </si>
  <si>
    <t>fabiano esta em contato com cliente....acompanhando fechamento</t>
  </si>
  <si>
    <t>Contato para agendar visita, visita agendada para dia 17/01/2018</t>
  </si>
  <si>
    <t xml:space="preserve"> Visita agendada para dia 19/02/2018</t>
  </si>
  <si>
    <t>Tem interesse em nossos produtos, sacolas plasticas, papel e acessorios, sacolas de papel não usam muito nós precisamos vender a ideia./estamos fazendo um novo desenvolvimento.</t>
  </si>
  <si>
    <t>Óticas De Conto</t>
  </si>
  <si>
    <t xml:space="preserve">Franco Giorgi </t>
  </si>
  <si>
    <t>54 3316-7507</t>
  </si>
  <si>
    <t>leonardo@francogiorgi.com</t>
  </si>
  <si>
    <t>Daas</t>
  </si>
  <si>
    <t>51 3563-8200</t>
  </si>
  <si>
    <t>renato.shne@grupodass.com.br</t>
  </si>
  <si>
    <t>Dilly</t>
  </si>
  <si>
    <t>51 3097-6117</t>
  </si>
  <si>
    <t>fernando@dillysports.com.br</t>
  </si>
  <si>
    <t>Receita Certa</t>
  </si>
  <si>
    <t>51 3556-3652</t>
  </si>
  <si>
    <t>receitacerta@terra.com.br</t>
  </si>
  <si>
    <t>Aniger</t>
  </si>
  <si>
    <t>5 2521-9900</t>
  </si>
  <si>
    <t>marco.lima@aniger.com.br</t>
  </si>
  <si>
    <t>Rael Michaelsen</t>
  </si>
  <si>
    <t>rael.michaelsen@aniger.com.br</t>
  </si>
  <si>
    <t>Toja Taqui</t>
  </si>
  <si>
    <t>Loja taqui</t>
  </si>
  <si>
    <t>Ronaldo Martins</t>
  </si>
  <si>
    <t>51 3564-8300</t>
  </si>
  <si>
    <t>ronaldo.mario@herval.com.br</t>
  </si>
  <si>
    <t>Acompanhando cliente é nosso cliente</t>
  </si>
  <si>
    <t>LUCAS/</t>
  </si>
  <si>
    <t>CONTEM 1G</t>
  </si>
  <si>
    <t>VALDIRENE / DANIELA</t>
  </si>
  <si>
    <t>19 36341300</t>
  </si>
  <si>
    <t>danielap@contem1g.com.br</t>
  </si>
  <si>
    <t>ENVIEI APRESENTAÇÃO</t>
  </si>
  <si>
    <t>COTANDO EM 16/01/2018</t>
  </si>
  <si>
    <t>edson@gabriellacalcados.co.br</t>
  </si>
  <si>
    <t>JOSE RICARDO</t>
  </si>
  <si>
    <t>pediu para aguardar contato do MKT</t>
  </si>
  <si>
    <t>16 33034000</t>
  </si>
  <si>
    <t>CONFECÇÃO</t>
  </si>
  <si>
    <t>cliente em processo de expansão de loja , não conseguiu avaliar a proposta</t>
  </si>
  <si>
    <t>cliente com estoque alto das sacolas de papel Manual</t>
  </si>
  <si>
    <t>Negociações somente em Janeiro de 2018</t>
  </si>
  <si>
    <t xml:space="preserve">cliente com titulo em protesto 05/02 - JKL </t>
  </si>
  <si>
    <t>cliente com contrato fornecimento, somente em Fevereiro 2018</t>
  </si>
  <si>
    <t>aprovação da Verba para Bioextratus</t>
  </si>
  <si>
    <t>negociação com novo comprador</t>
  </si>
  <si>
    <t>Aguardar abertura do BID de compras</t>
  </si>
  <si>
    <t>Camila compradora de sacolas , foi demitida devido a restruturação da empresa. Mauricio vai cuidar de compras</t>
  </si>
  <si>
    <t>Reunião com Eduardo H. para 28/02 , apresentaçaõ do protótipo</t>
  </si>
  <si>
    <t>15/-2/2018</t>
  </si>
  <si>
    <t>Shouder - ADELINO</t>
  </si>
  <si>
    <t>Estimativa de valor pra entrar do que está sendo negociado como valor potencial da empresa</t>
  </si>
  <si>
    <t>Conversão do total</t>
  </si>
  <si>
    <t>Conversão só das negociações fechadas</t>
  </si>
  <si>
    <t>Total</t>
  </si>
  <si>
    <t>Qual fase está o negócio/faturamento esperado</t>
  </si>
  <si>
    <t>Análise - fechamento do consolidado</t>
  </si>
  <si>
    <t>Aguardando nossa apresentação em 3D e as sacolas impressas para avaliação do cliente.</t>
  </si>
  <si>
    <t>Aguardando sacolas impressas para avaliação do cliente.</t>
  </si>
  <si>
    <t xml:space="preserve">Novo fornecedor com qualidade, custo e agilidade que cliente necessita </t>
  </si>
  <si>
    <t>Acompanhando cliente, temos  visita marcada 08/02/2018  levar protótipo impresso</t>
  </si>
  <si>
    <t>fabiano esta em contato com cliente</t>
  </si>
  <si>
    <t>Falamos sobre orçamaneto, não avaliou avaliação na próxima semana.Estão com mudanças internas.</t>
  </si>
  <si>
    <t>Aguardando novos protótipo impresso</t>
  </si>
  <si>
    <t>visita agendada</t>
  </si>
  <si>
    <t>Oferecemos outro produto que não foi orçado para termos oportunidade de entrar na empresa(envelope e-commerce)</t>
  </si>
  <si>
    <t xml:space="preserve">Vai enviar e-mail sobre o pq perdemos o orçamanto. Willian deixou as portas abertas para proxima negociação 2018 </t>
  </si>
  <si>
    <t>Tem interesse em nossos produtos.</t>
  </si>
  <si>
    <t xml:space="preserve">Natacha Maizonetti </t>
  </si>
  <si>
    <t>comercial@vidafarmacias.com.br</t>
  </si>
  <si>
    <t>Apresentação em 3D</t>
  </si>
  <si>
    <t xml:space="preserve">Matal Sinos </t>
  </si>
  <si>
    <t>Metal sinos</t>
  </si>
  <si>
    <t>Fabiano Freitas</t>
  </si>
  <si>
    <t>51 3560-3300</t>
  </si>
  <si>
    <t>fabiano.freitas@metalsinos.com.br</t>
  </si>
  <si>
    <t>Primeiro contato</t>
  </si>
  <si>
    <t>Pedro Roberto Fiorentin/Luciane sombrio</t>
  </si>
  <si>
    <t>Comprador/analista</t>
  </si>
  <si>
    <t xml:space="preserve"> (47) 3372.6209/6152</t>
  </si>
  <si>
    <t>pedro.fiorentin@marisolsa.com/Luciane Naiara de Abreu Sombrio</t>
  </si>
  <si>
    <t>Plastico não temos sido competitivos</t>
  </si>
  <si>
    <t>Julia Grasieli Zamoner/Fabiana Wosniak</t>
  </si>
  <si>
    <t>Analista MKT/compradora</t>
  </si>
  <si>
    <t>julia.zamoner@brandili.com.br/fabiana.wosniak@brandili.com.br</t>
  </si>
  <si>
    <t>47 3396 0023</t>
  </si>
  <si>
    <t>47 3382 4079/9991320896</t>
  </si>
  <si>
    <t>Ligado em 06/02 , alinhado para buscar amostra para orçamento em março</t>
  </si>
  <si>
    <t>tem 4 lojas -enviar e-mail de apresentação/ligado em 06/02/2018- Ligar no periodo da tarde.</t>
  </si>
  <si>
    <t>47 3339 6485</t>
  </si>
  <si>
    <t>Ligar somente 1º quinzena de março/18</t>
  </si>
  <si>
    <t>compram em media de 2.500 unidades. (importante marcar presença pq a empresa esta crescendo)./ainda não e o foco Nobel</t>
  </si>
  <si>
    <t>lancaster Tinturaria Estamparia Digital e Rotativa</t>
  </si>
  <si>
    <t>Gisela</t>
  </si>
  <si>
    <t>47 3231 1400</t>
  </si>
  <si>
    <t>gisela@lancaster.com.br</t>
  </si>
  <si>
    <t>Estamparia</t>
  </si>
  <si>
    <t>Somar</t>
  </si>
  <si>
    <t>Bobina plastica para proteção de malha. (6.50 kg)</t>
  </si>
  <si>
    <t>GS Tinturaria  - Gaspar</t>
  </si>
  <si>
    <t>Felipe</t>
  </si>
  <si>
    <t>47 339 0571</t>
  </si>
  <si>
    <t>gstinturaria@gstinturaria.com.br</t>
  </si>
  <si>
    <t>HJ Tinturaria e Soluções Texteis</t>
  </si>
  <si>
    <t>47 3251 0000</t>
  </si>
  <si>
    <t>julio@tinturaria.com.br</t>
  </si>
  <si>
    <t>Textil Cristina - Beneficiamento Textil e Tinturaria</t>
  </si>
  <si>
    <t>Luceli</t>
  </si>
  <si>
    <t>47 3343 8000</t>
  </si>
  <si>
    <t>luceli@textilcristina.com.br</t>
  </si>
  <si>
    <t xml:space="preserve">Nobre Industrial Textil </t>
  </si>
  <si>
    <t>Helenice</t>
  </si>
  <si>
    <t>47 3397 3111</t>
  </si>
  <si>
    <t>helenice@nobretextil.ind.br</t>
  </si>
  <si>
    <t>Chantelle Malharia e Tinturaria</t>
  </si>
  <si>
    <t>47 3332 2099</t>
  </si>
  <si>
    <t>sergio@chantelle.com.br</t>
  </si>
  <si>
    <t>Textil Farbe</t>
  </si>
  <si>
    <t>47 3036 6200</t>
  </si>
  <si>
    <t>maicon.roberto@textneo.com</t>
  </si>
  <si>
    <t>Tinturaria Florisa</t>
  </si>
  <si>
    <t>Adolfo</t>
  </si>
  <si>
    <t>47 3044 8500</t>
  </si>
  <si>
    <t>compras@florisa.com.br</t>
  </si>
  <si>
    <t>Benvetex Tinturaria e Estamparia</t>
  </si>
  <si>
    <t>47 3301 2000</t>
  </si>
  <si>
    <t>compras@benvetex.com.br</t>
  </si>
  <si>
    <t>Huvispan Textil Tinturaria</t>
  </si>
  <si>
    <t>Luciano</t>
  </si>
  <si>
    <t>47 2102 9900</t>
  </si>
  <si>
    <t>luciano@huvispan.com.br</t>
  </si>
  <si>
    <t>Lavanderia e tinturaria Pedrini</t>
  </si>
  <si>
    <t>Gabriel</t>
  </si>
  <si>
    <t>47 3350 4335</t>
  </si>
  <si>
    <t>gabriel@pedrini.com.br</t>
  </si>
  <si>
    <t>Staack Tinturaria</t>
  </si>
  <si>
    <t>Marcilei</t>
  </si>
  <si>
    <t>47 3355 4000</t>
  </si>
  <si>
    <t>comprasstaack@staack.com.br</t>
  </si>
  <si>
    <t>Luli Malhas</t>
  </si>
  <si>
    <t>Felisberto</t>
  </si>
  <si>
    <t>47 3221 2344</t>
  </si>
  <si>
    <t>compras@lulimalhas.com.br</t>
  </si>
  <si>
    <t>MH Tinturaria e Estamparia</t>
  </si>
  <si>
    <t>Nilson</t>
  </si>
  <si>
    <t>nilson@mh.com.br</t>
  </si>
  <si>
    <t>Sc</t>
  </si>
  <si>
    <t xml:space="preserve">Tinturaria cores e Tons </t>
  </si>
  <si>
    <t>Adriano</t>
  </si>
  <si>
    <t>47 3354 6200</t>
  </si>
  <si>
    <t>compras@coresetons.com.br</t>
  </si>
  <si>
    <t>RBV Malhas</t>
  </si>
  <si>
    <t>Tuani</t>
  </si>
  <si>
    <t>47 3211 6666</t>
  </si>
  <si>
    <t>compras@rbvmalhas.com.br</t>
  </si>
  <si>
    <t>Tinturaria Redotex</t>
  </si>
  <si>
    <t>Djavan</t>
  </si>
  <si>
    <t>47 3354 0736</t>
  </si>
  <si>
    <t>djavan@redotex.com.br</t>
  </si>
  <si>
    <t>Holstein Tinturaria</t>
  </si>
  <si>
    <t>47 3354 0681</t>
  </si>
  <si>
    <t>rh@holsein.com.br</t>
  </si>
  <si>
    <t>Nubia</t>
  </si>
  <si>
    <t>Vamos participar das cotações de envelope segurança em 2018 (aguardando confirmação de data)</t>
  </si>
  <si>
    <t xml:space="preserve">cliente com potencial de crescimento </t>
  </si>
  <si>
    <t>Retomandonegoicções com cliente.</t>
  </si>
  <si>
    <t>Cliente fechou 2017 com AGASSETE</t>
  </si>
  <si>
    <t>AGASSETE</t>
  </si>
  <si>
    <t xml:space="preserve">cliente em negoiação </t>
  </si>
  <si>
    <t>orçamento em negociação , aguardando avaliação do cliente</t>
  </si>
  <si>
    <t>26/-2/2018</t>
  </si>
  <si>
    <t>mudou a compradora Maio 2017 - 23/02 material em desenvolvimento para aprsentação protótipo -</t>
  </si>
  <si>
    <t>30/02/2018</t>
  </si>
  <si>
    <t>Estamos negociando as lojas Parceiras Nike NSP, cliente reclamou da demora da Nobel para apresentação dos custos . Um Mês para enviar o orçamento.</t>
  </si>
  <si>
    <t>Entrega loja a loja, redução de custo.</t>
  </si>
  <si>
    <t>Cliente Aguardando orçamento das Sacolas Bota Oscar, constantine e E-commerce.  Ficha de deseonvolvimento para cotação colocada no sistema em 27/02, não obtivemos retorno até 06.03.</t>
  </si>
  <si>
    <t>Spicy</t>
  </si>
  <si>
    <t>(11) 2162.7971</t>
  </si>
  <si>
    <t>paulo</t>
  </si>
  <si>
    <t xml:space="preserve">Drugstore </t>
  </si>
  <si>
    <t>Loretta</t>
  </si>
  <si>
    <t>Laura /Andréa</t>
  </si>
  <si>
    <t xml:space="preserve">(11) 3641-2271 </t>
  </si>
  <si>
    <t>andrea@lorettafarma.com.br</t>
  </si>
  <si>
    <t>Farmacia e Perfumaria</t>
  </si>
  <si>
    <t>3.</t>
  </si>
  <si>
    <t>06.03.2018</t>
  </si>
  <si>
    <t>Ciranda Cultural</t>
  </si>
  <si>
    <t>Thais</t>
  </si>
  <si>
    <t>(11) 3761.9500</t>
  </si>
  <si>
    <t>thais@cirandacultural.com.br</t>
  </si>
  <si>
    <t>livraria</t>
  </si>
  <si>
    <t>LOJA virtual</t>
  </si>
  <si>
    <t xml:space="preserve">Sulamericana Fantasias </t>
  </si>
  <si>
    <t>Sulamericana</t>
  </si>
  <si>
    <t>Sra. Tite</t>
  </si>
  <si>
    <t>(11) 3611.9455</t>
  </si>
  <si>
    <t>compras@sulamericana.com.br</t>
  </si>
  <si>
    <t>Fantasia</t>
  </si>
  <si>
    <t>7.</t>
  </si>
  <si>
    <t>Quantidade pequenqa de consumo - 7.000 sacolas a cada 2 meses</t>
  </si>
  <si>
    <t>Gerprint</t>
  </si>
  <si>
    <t>cliente amigo Eduardo H. (06/03 cliente reclamando da demora para orçamento, preços não foram enviados)</t>
  </si>
  <si>
    <t>Mercado Livre</t>
  </si>
  <si>
    <t>Mercardo Livre</t>
  </si>
  <si>
    <t>Thamires</t>
  </si>
  <si>
    <t>coompradora</t>
  </si>
  <si>
    <t>(11) 2424.4900</t>
  </si>
  <si>
    <t>ext_thlima@mercadolibre.com</t>
  </si>
  <si>
    <t>vendas on line</t>
  </si>
  <si>
    <t>lojas virtual</t>
  </si>
  <si>
    <t>Romaflex</t>
  </si>
  <si>
    <t>Envelopes de segurança</t>
  </si>
  <si>
    <t>Fuel Óculos</t>
  </si>
  <si>
    <t>Pedro</t>
  </si>
  <si>
    <t>(11) 99292-2224</t>
  </si>
  <si>
    <t>pedro@fueltheeverwear.com.br</t>
  </si>
  <si>
    <t>oculos</t>
  </si>
  <si>
    <t>50.</t>
  </si>
  <si>
    <t>fechar sacolas para lojas RJ e SP e entrar com contrato JIT</t>
  </si>
  <si>
    <t>Orçamento aguardo Paulo passar preços</t>
  </si>
  <si>
    <t xml:space="preserve">CMR </t>
  </si>
  <si>
    <t>Liz Lingerie</t>
  </si>
  <si>
    <t>(11) 4589.3500</t>
  </si>
  <si>
    <t>lucas.candido@cmrcia.com.br</t>
  </si>
  <si>
    <t>Rótulos de Linha</t>
  </si>
  <si>
    <t>Total Geral</t>
  </si>
  <si>
    <t>Soma de Valor Potencial</t>
  </si>
  <si>
    <t>Rótulos de Coluna</t>
  </si>
  <si>
    <t>Viva Embalagens</t>
  </si>
  <si>
    <t>Share do potencial dos clientes</t>
  </si>
  <si>
    <t>centavos</t>
  </si>
  <si>
    <t>Janela</t>
  </si>
  <si>
    <t>Envelope</t>
  </si>
  <si>
    <t>Milheiro</t>
  </si>
  <si>
    <t>Custo/embalagem</t>
  </si>
  <si>
    <t>Unidades</t>
  </si>
  <si>
    <t>Xmilheiro</t>
  </si>
  <si>
    <t>Potencial de mercado</t>
  </si>
  <si>
    <t>Média</t>
  </si>
  <si>
    <t>33*44*0,10</t>
  </si>
  <si>
    <t>15*20*0,10</t>
  </si>
  <si>
    <t>Volume em Toneladas</t>
  </si>
  <si>
    <t>27.9</t>
  </si>
  <si>
    <t>3.4</t>
  </si>
  <si>
    <t>P</t>
  </si>
  <si>
    <t>Wordpost 35% share de mercado</t>
  </si>
  <si>
    <t>Ano</t>
  </si>
  <si>
    <t>Mês</t>
  </si>
  <si>
    <t>Periodicidade</t>
  </si>
  <si>
    <t>Ref</t>
  </si>
  <si>
    <t>Produção Wordpost</t>
  </si>
  <si>
    <t>Produção Mercado</t>
  </si>
  <si>
    <t>2.745 ton</t>
  </si>
  <si>
    <t>228,7 ton</t>
  </si>
  <si>
    <t>Potencial de mercado 86.725 milhões</t>
  </si>
  <si>
    <t>233 ton</t>
  </si>
  <si>
    <t>2.798 ton</t>
  </si>
  <si>
    <t>Soma de R$ Sacolas Plásticas</t>
  </si>
  <si>
    <t>Soma de R$ Sacolas Papel Aut.</t>
  </si>
  <si>
    <t>PrioPlastic</t>
  </si>
  <si>
    <t>Adereço, Caixa/Estojo, Coverbag para sacolas, Envelope de papel, Estiqueta, Kit, Lamina olfativa, Overbag para fechar sacolas, Papel de seda, Sacola Plástica Autom., Sacola Papel Manual, Sacola Papel Semi Autom., Sacola Papel Autom., TAG</t>
  </si>
  <si>
    <t>Adidas, Agua de cheiro, Avon, oBoticario, Calvin Klein, Chilli Beans, Chocolates Brasil Cacau, Eudora, Hope, InBrands, Kopenhagen, Korres, LePostiche, Lindt, Loccitane, Loreal, Lupo, Melissa, Natura, Nespresso, Quemdisseberenice, Renner, Sephora, ViaVeneto, Zara</t>
  </si>
  <si>
    <t xml:space="preserve">L'Armeria, Kikiho, Arezzo, Tramontina, Beagle, Lezalez, Yexx, Madame MS, AD, Folic, Capodarte, Dudalina, Dufry, Makenji, Of-Ficium, Ellus, Dumond, Nivea, Green, Mormaii, Paqueta esportes, Via Uno, Convexo, Malwee, Hope, Coca Cola clothing, Colcci, Collins, Luz da Lua, Tok </t>
  </si>
  <si>
    <t>Acessórios, Caixas, Cartuchos, Envelopes, Kits completos, Papel de seda, Sacola Plástica Autom., Sacola Papel Manual, Sacola Papel Semi Autom., Sacola Papel Autom., Tag</t>
  </si>
  <si>
    <t>Adereço, Caixa/Estojo, Etiqueta, Fitas, Tags, Kit, Papel de seda, Sacola Plástica Autom., Sacola Papel Manual, Sacola Papel Semi Autom., Sacola Papel Autom.,</t>
  </si>
  <si>
    <t>Amir Slama, Mixed, MOB, Stroke, Calvin Klein, Polo Play, Corello, Blue Gardenia, Lacoste, TVZ, Trousseau, Emporio Armani, Beneto, Dolce e Gabbana, Melissa, Paola da Vinci, Ferri, Cia do terno, Melissa, Track&amp;Field, Reserva, Alexandre Birman, Havanna, Victor Hugo,  Giorgio Armani,  Morena Rosa, Valisere, Dudalina, Ricardo Almeida, Fabrizio Giannone, Jogê, Melissa, Maria Bonita, Mob,  DiPollini, Gucci,  Santa Lolla, Cavalera, Ana Hickman, Richards, Glossybox, Diesel, OticasCarol, JohnJohn</t>
  </si>
  <si>
    <t>Cartuchos, Fitas, papel de seda, tags, etiquetas, caixas, Sacola Papel Manual, Sacola Papel Semi Autom., Sacola Papel Autom, sacos de alimentos</t>
  </si>
  <si>
    <t>Polo Wear, TopBrandsFashion, HotPoint, Preto Supermercado, Supermercados Sousa, Idios, União, Centauro, Açucar Guarani, Bonalle, Tennisbar, Criatiff, BlackDog, Caedu, Piticas, Marisa, Osklen, Taco, Vila Romana, Liquido, Ortalis, AmPm, Bergamini</t>
  </si>
  <si>
    <t>Produto da Proposta</t>
  </si>
  <si>
    <t>Plástico</t>
  </si>
  <si>
    <t>R$ Envelope de Segurança</t>
  </si>
  <si>
    <t>R$ Uso e Consumo</t>
  </si>
  <si>
    <t>Data da última visita</t>
  </si>
  <si>
    <t>Data da penúltima visita</t>
  </si>
  <si>
    <t>Data da antepenúltima visita</t>
  </si>
  <si>
    <t>Diferença Proposta x Target</t>
  </si>
  <si>
    <t>Soma</t>
  </si>
  <si>
    <t>Fase que foi fechado:</t>
  </si>
  <si>
    <t>Até 50% - cliente qualificado, identifica oportunidade de negócios dentro do portfólio Nobel</t>
  </si>
  <si>
    <t>Até 25% - Inciando contato, dados e informações ainda superficiais</t>
  </si>
  <si>
    <t>Até 95% - Maior proximidade com decisor, proposta alinhada com valor target e concorrentes</t>
  </si>
  <si>
    <t>Até 75% - Relacionamento com o cliente, proposta em andamento, concorrencia acirrada</t>
  </si>
  <si>
    <t>Coluna1816</t>
  </si>
  <si>
    <t>Preencher com pendências específicas deste departamento para o cliente poder fechar o negócio</t>
  </si>
  <si>
    <t>Negociações (fechadas e abertas)</t>
  </si>
  <si>
    <t>Visitas feitas (3 últimas)</t>
  </si>
  <si>
    <t>Média de visitações por negociação</t>
  </si>
  <si>
    <t>Média de visitas (em quantidade)</t>
  </si>
  <si>
    <t>Mensurar sucessos e perdas</t>
  </si>
  <si>
    <t>Valor da Penúltima Proposta</t>
  </si>
  <si>
    <t>Valor da última proposta</t>
  </si>
  <si>
    <t>Data da Penúltima Proposta</t>
  </si>
  <si>
    <t>Data da última proposta</t>
  </si>
  <si>
    <t>Pessoa que falou no último contato</t>
  </si>
  <si>
    <t>Preencher a data da visita na empresa (SOMENTE 2018)</t>
  </si>
  <si>
    <t>Campo calculado (NÃO PREENCHER)</t>
  </si>
  <si>
    <t>Dias úteis desde a última proposta</t>
  </si>
  <si>
    <t>ex: Cliente com potencial enorme de fechar futuras negociações em outros produtos.</t>
  </si>
  <si>
    <t>ex: Fulano da Silva</t>
  </si>
  <si>
    <t>NÃO PREENCHER (campo calculado)</t>
  </si>
  <si>
    <t>ex: Faturamento antecipado 60 dias para os próximos 2 pedidos, até a troca do comprador que está indo para outro departamento da empresa. Depois reenegociar com novo comprador</t>
  </si>
  <si>
    <t>Preencher a data de quando você fez a última proposta</t>
  </si>
  <si>
    <t>Preencher o valor da última proposta feita</t>
  </si>
  <si>
    <t>Preencher a data de quando você fez a penúltima proposta</t>
  </si>
  <si>
    <t>Preencher o valor da penúltima proposta feita</t>
  </si>
  <si>
    <t>Preencher qual é o produto da proposta feita</t>
  </si>
  <si>
    <t>ex: ribeiro@ciaexemplo.com / ex_correia@ciaexemplo.com</t>
  </si>
  <si>
    <t>ex: Participação em evento fim de ano</t>
  </si>
  <si>
    <t>ex: Logo personalizado</t>
  </si>
  <si>
    <t>ex: Aprovação em 1 dia</t>
  </si>
  <si>
    <t>ex: Produção JIT</t>
  </si>
  <si>
    <t>ex: Surf Moda</t>
  </si>
  <si>
    <t>ex: Cia Exemplo</t>
  </si>
  <si>
    <t>Preencher nome da empresa</t>
  </si>
  <si>
    <t>ex: Ribeiro / ex: Renata</t>
  </si>
  <si>
    <t>ex: Comprador / Gerente Comercial</t>
  </si>
  <si>
    <t>Valor de objetivo comercial</t>
  </si>
  <si>
    <t>Selecionar umas das opções do quanto vc acredita no fechamento do negócio</t>
  </si>
  <si>
    <t>(NÃO PREENCHER) Diferença em % do que foi ofertado, para o que é objetivo</t>
  </si>
  <si>
    <t xml:space="preserve">E S T R A T É G I A </t>
  </si>
  <si>
    <t>A C O M P A N H A M E N T O  D E  V I S I T A S</t>
  </si>
  <si>
    <t>P A R T I C I P A Ç Õ E S   D E P A R T A M E N T A I S   N O   P R O C E S S O   D E   A C E L E R A M E N T 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</si>
</sst>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3" formatCode="_-* #,##0.00_-;\-* #,##0.00_-;_-* &quot;-&quot;??_-;_-@_-"/>
    <numFmt numFmtId="164" formatCode="dd\-mmm\-yyyy"/>
    <numFmt numFmtId="165" formatCode="_-* #,##0_-;\-* #,##0_-;_-* &quot;-&quot;??_-;_-@_-"/>
    <numFmt numFmtId="166" formatCode="&quot;R$&quot;#,##0.00"/>
    <numFmt numFmtId="167" formatCode="&quot;R$&quot;#,##0"/>
    <numFmt numFmtId="168" formatCode="_-[$R$-416]* #,##0_-;\-[$R$-416]* #,##0_-;_-[$R$-416]* &quot;-&quot;??_-;_-@_-"/>
    <numFmt numFmtId="169" formatCode="&quot;R$&quot;#,##0.000"/>
    <numFmt numFmtId="170" formatCode="0.0%"/>
    <numFmt numFmtId="171" formatCode="#,##0.000"/>
  </numFmts>
  <fonts count="75" x14ac:knownFonts="1">
    <font>
      <sz val="11"/>
      <color theme="1"/>
      <name val="Calibri"/>
      <family val="2"/>
      <scheme val="minor"/>
    </font>
    <font>
      <sz val="11"/>
      <color theme="1"/>
      <name val="Calibri"/>
      <family val="2"/>
      <scheme val="minor"/>
    </font>
    <font>
      <sz val="11"/>
      <color theme="0"/>
      <name val="Calibri"/>
      <family val="2"/>
      <scheme val="minor"/>
    </font>
    <font>
      <sz val="9"/>
      <color indexed="81"/>
      <name val="Tahoma"/>
      <family val="2"/>
    </font>
    <font>
      <b/>
      <sz val="9"/>
      <color indexed="81"/>
      <name val="Tahoma"/>
      <family val="2"/>
    </font>
    <font>
      <b/>
      <sz val="11"/>
      <color theme="0"/>
      <name val="Calibri"/>
      <family val="2"/>
      <scheme val="minor"/>
    </font>
    <font>
      <b/>
      <sz val="14"/>
      <color theme="0"/>
      <name val="Calibri"/>
      <family val="2"/>
      <scheme val="minor"/>
    </font>
    <font>
      <b/>
      <sz val="12"/>
      <color theme="0"/>
      <name val="Calibri"/>
      <family val="2"/>
      <scheme val="minor"/>
    </font>
    <font>
      <b/>
      <sz val="20"/>
      <color theme="0"/>
      <name val="Calibri"/>
      <family val="2"/>
      <scheme val="minor"/>
    </font>
    <font>
      <sz val="8"/>
      <color theme="1"/>
      <name val="Calibri"/>
      <family val="2"/>
      <scheme val="minor"/>
    </font>
    <font>
      <b/>
      <sz val="12"/>
      <color theme="1" tint="0.34998626667073579"/>
      <name val="Calibri"/>
      <family val="2"/>
      <scheme val="minor"/>
    </font>
    <font>
      <u/>
      <sz val="11"/>
      <color theme="10"/>
      <name val="Calibri"/>
      <family val="2"/>
      <scheme val="minor"/>
    </font>
    <font>
      <b/>
      <sz val="8"/>
      <color theme="0"/>
      <name val="Calibri"/>
      <family val="2"/>
      <scheme val="minor"/>
    </font>
    <font>
      <sz val="9"/>
      <color indexed="81"/>
      <name val="Segoe UI"/>
      <family val="2"/>
    </font>
    <font>
      <b/>
      <sz val="9"/>
      <color indexed="81"/>
      <name val="Segoe UI"/>
      <family val="2"/>
    </font>
    <font>
      <sz val="10"/>
      <color theme="1"/>
      <name val="Calibri"/>
      <family val="2"/>
      <scheme val="minor"/>
    </font>
    <font>
      <sz val="9"/>
      <color theme="1"/>
      <name val="Calibri"/>
      <family val="2"/>
    </font>
    <font>
      <b/>
      <sz val="9"/>
      <color theme="0"/>
      <name val="Calibri"/>
      <family val="2"/>
    </font>
    <font>
      <sz val="9"/>
      <color theme="0"/>
      <name val="Calibri"/>
      <family val="2"/>
    </font>
    <font>
      <b/>
      <sz val="10"/>
      <color theme="1" tint="0.34998626667073579"/>
      <name val="Calibri"/>
      <family val="2"/>
      <scheme val="minor"/>
    </font>
    <font>
      <b/>
      <sz val="11"/>
      <color rgb="FFF26419"/>
      <name val="Calibri"/>
      <family val="2"/>
      <scheme val="minor"/>
    </font>
    <font>
      <b/>
      <sz val="11"/>
      <color rgb="FFF9E80F"/>
      <name val="Calibri"/>
      <family val="2"/>
      <scheme val="minor"/>
    </font>
    <font>
      <b/>
      <sz val="11"/>
      <color theme="8" tint="-0.249977111117893"/>
      <name val="Calibri"/>
      <family val="2"/>
      <scheme val="minor"/>
    </font>
    <font>
      <b/>
      <sz val="11"/>
      <color rgb="FFB2460A"/>
      <name val="Calibri"/>
      <family val="2"/>
      <scheme val="minor"/>
    </font>
    <font>
      <sz val="9"/>
      <color theme="1"/>
      <name val="Calibri"/>
      <family val="2"/>
      <scheme val="minor"/>
    </font>
    <font>
      <b/>
      <sz val="10"/>
      <color rgb="FFFF0000"/>
      <name val="Calibri"/>
      <family val="2"/>
    </font>
    <font>
      <sz val="11"/>
      <color theme="0"/>
      <name val="Britannic Bold"/>
      <family val="2"/>
    </font>
    <font>
      <b/>
      <sz val="11"/>
      <color theme="1"/>
      <name val="Calibri"/>
      <family val="2"/>
      <scheme val="minor"/>
    </font>
    <font>
      <b/>
      <sz val="11"/>
      <color rgb="FF03DF86"/>
      <name val="Calibri"/>
      <family val="2"/>
      <scheme val="minor"/>
    </font>
    <font>
      <b/>
      <sz val="11"/>
      <color rgb="FF00B0F0"/>
      <name val="Calibri"/>
      <family val="2"/>
      <scheme val="minor"/>
    </font>
    <font>
      <b/>
      <sz val="11"/>
      <color rgb="FFFAEA1E"/>
      <name val="Calibri"/>
      <family val="2"/>
      <scheme val="minor"/>
    </font>
    <font>
      <b/>
      <sz val="11"/>
      <color rgb="FFA80000"/>
      <name val="Calibri"/>
      <family val="2"/>
      <scheme val="minor"/>
    </font>
    <font>
      <sz val="11"/>
      <color rgb="FF03DF86"/>
      <name val="Calibri"/>
      <family val="2"/>
      <scheme val="minor"/>
    </font>
    <font>
      <sz val="11"/>
      <color rgb="FF00B0F0"/>
      <name val="Calibri"/>
      <family val="2"/>
      <scheme val="minor"/>
    </font>
    <font>
      <b/>
      <sz val="11"/>
      <color rgb="FFC00000"/>
      <name val="Calibri"/>
      <family val="2"/>
      <scheme val="minor"/>
    </font>
    <font>
      <sz val="11"/>
      <color rgb="FFC00000"/>
      <name val="Calibri"/>
      <family val="2"/>
      <scheme val="minor"/>
    </font>
    <font>
      <b/>
      <sz val="10"/>
      <color rgb="FFA80000"/>
      <name val="Calibri"/>
      <family val="2"/>
      <scheme val="minor"/>
    </font>
    <font>
      <b/>
      <sz val="10"/>
      <color rgb="FFF26419"/>
      <name val="Calibri"/>
      <family val="2"/>
      <scheme val="minor"/>
    </font>
    <font>
      <b/>
      <sz val="10"/>
      <color rgb="FFFAEA1E"/>
      <name val="Calibri"/>
      <family val="2"/>
      <scheme val="minor"/>
    </font>
    <font>
      <b/>
      <sz val="10"/>
      <color theme="8" tint="-0.249977111117893"/>
      <name val="Calibri"/>
      <family val="2"/>
      <scheme val="minor"/>
    </font>
    <font>
      <b/>
      <sz val="10"/>
      <color rgb="FF03DF86"/>
      <name val="Calibri"/>
      <family val="2"/>
      <scheme val="minor"/>
    </font>
    <font>
      <b/>
      <sz val="10"/>
      <color rgb="FFC1292E"/>
      <name val="Calibri"/>
      <family val="2"/>
      <scheme val="minor"/>
    </font>
    <font>
      <b/>
      <sz val="10"/>
      <color rgb="FFF9E80F"/>
      <name val="Calibri"/>
      <family val="2"/>
      <scheme val="minor"/>
    </font>
    <font>
      <b/>
      <sz val="8"/>
      <color rgb="FFC00000"/>
      <name val="Calibri"/>
      <family val="2"/>
      <scheme val="minor"/>
    </font>
    <font>
      <b/>
      <sz val="8"/>
      <color theme="5"/>
      <name val="Calibri"/>
      <family val="2"/>
      <scheme val="minor"/>
    </font>
    <font>
      <b/>
      <sz val="8"/>
      <color theme="7" tint="-0.249977111117893"/>
      <name val="Calibri"/>
      <family val="2"/>
      <scheme val="minor"/>
    </font>
    <font>
      <b/>
      <sz val="8"/>
      <color rgb="FF0070C0"/>
      <name val="Calibri"/>
      <family val="2"/>
      <scheme val="minor"/>
    </font>
    <font>
      <b/>
      <sz val="10"/>
      <color rgb="FF03E388"/>
      <name val="Calibri"/>
      <family val="2"/>
      <scheme val="minor"/>
    </font>
    <font>
      <b/>
      <sz val="8"/>
      <color rgb="FF03E388"/>
      <name val="Calibri"/>
      <family val="2"/>
      <scheme val="minor"/>
    </font>
    <font>
      <b/>
      <sz val="10"/>
      <color theme="1"/>
      <name val="Calibri"/>
      <family val="2"/>
      <scheme val="minor"/>
    </font>
    <font>
      <sz val="20"/>
      <color theme="0"/>
      <name val="Bernard MT Condensed"/>
      <family val="1"/>
    </font>
    <font>
      <b/>
      <sz val="8"/>
      <color rgb="FFF26419"/>
      <name val="Calibri"/>
      <family val="2"/>
      <scheme val="minor"/>
    </font>
    <font>
      <b/>
      <sz val="8"/>
      <color rgb="FFF9E80F"/>
      <name val="Calibri"/>
      <family val="2"/>
      <scheme val="minor"/>
    </font>
    <font>
      <b/>
      <sz val="8"/>
      <color rgb="FF00B0F0"/>
      <name val="Calibri"/>
      <family val="2"/>
      <scheme val="minor"/>
    </font>
    <font>
      <b/>
      <sz val="8"/>
      <color rgb="FF03DF86"/>
      <name val="Calibri"/>
      <family val="2"/>
      <scheme val="minor"/>
    </font>
    <font>
      <b/>
      <sz val="8"/>
      <color theme="1"/>
      <name val="Calibri"/>
      <family val="2"/>
      <scheme val="minor"/>
    </font>
    <font>
      <b/>
      <sz val="9"/>
      <color theme="1"/>
      <name val="Calibri"/>
      <family val="2"/>
      <scheme val="minor"/>
    </font>
    <font>
      <b/>
      <sz val="12"/>
      <color theme="1"/>
      <name val="Calibri"/>
      <family val="2"/>
      <scheme val="minor"/>
    </font>
    <font>
      <sz val="12"/>
      <color theme="1"/>
      <name val="Calibri"/>
      <family val="2"/>
      <scheme val="minor"/>
    </font>
    <font>
      <sz val="12"/>
      <color theme="1"/>
      <name val="Calibri"/>
      <family val="2"/>
    </font>
    <font>
      <b/>
      <sz val="9"/>
      <color theme="0"/>
      <name val="Calibri"/>
      <family val="2"/>
      <scheme val="minor"/>
    </font>
    <font>
      <sz val="8"/>
      <color theme="1"/>
      <name val="Calibri"/>
      <family val="2"/>
    </font>
    <font>
      <sz val="11"/>
      <color rgb="FFFF0000"/>
      <name val="Calibri"/>
      <family val="2"/>
      <scheme val="minor"/>
    </font>
    <font>
      <sz val="9"/>
      <color rgb="FFFF0000"/>
      <name val="Calibri"/>
      <family val="2"/>
    </font>
    <font>
      <b/>
      <sz val="9"/>
      <color theme="0" tint="-0.14999847407452621"/>
      <name val="Calibri"/>
      <family val="2"/>
    </font>
    <font>
      <sz val="9"/>
      <color theme="1"/>
      <name val="Calibri"/>
      <family val="2"/>
    </font>
    <font>
      <b/>
      <sz val="9"/>
      <color rgb="FFFF0000"/>
      <name val="Calibri"/>
      <family val="2"/>
    </font>
    <font>
      <b/>
      <sz val="9"/>
      <color theme="1"/>
      <name val="Calibri"/>
      <family val="2"/>
    </font>
    <font>
      <sz val="9"/>
      <color theme="0"/>
      <name val="Calibri"/>
      <family val="2"/>
    </font>
    <font>
      <sz val="11"/>
      <color rgb="FFFF33CC"/>
      <name val="Calibri"/>
      <family val="2"/>
      <scheme val="minor"/>
    </font>
    <font>
      <b/>
      <sz val="9"/>
      <color rgb="FFFF33CC"/>
      <name val="Calibri"/>
      <family val="2"/>
    </font>
    <font>
      <b/>
      <sz val="10"/>
      <color rgb="FFFF33CC"/>
      <name val="Calibri"/>
      <family val="2"/>
    </font>
    <font>
      <b/>
      <sz val="9"/>
      <color rgb="FFFF0000"/>
      <name val="Calibri"/>
      <family val="2"/>
    </font>
    <font>
      <sz val="9"/>
      <color rgb="FFFF33CC"/>
      <name val="Calibri"/>
      <family val="2"/>
    </font>
    <font>
      <sz val="11"/>
      <name val="Britannic Bold"/>
      <family val="2"/>
    </font>
  </fonts>
  <fills count="11">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1"/>
        <bgColor indexed="64"/>
      </patternFill>
    </fill>
    <fill>
      <patternFill patternType="solid">
        <fgColor theme="9" tint="-0.249977111117893"/>
        <bgColor indexed="64"/>
      </patternFill>
    </fill>
    <fill>
      <patternFill patternType="solid">
        <fgColor rgb="FFFFC000"/>
        <bgColor indexed="64"/>
      </patternFill>
    </fill>
    <fill>
      <patternFill patternType="solid">
        <fgColor theme="9" tint="0.39997558519241921"/>
        <bgColor indexed="64"/>
      </patternFill>
    </fill>
    <fill>
      <patternFill patternType="solid">
        <fgColor theme="4" tint="0.59999389629810485"/>
        <bgColor theme="4" tint="0.79998168889431442"/>
      </patternFill>
    </fill>
    <fill>
      <patternFill patternType="solid">
        <fgColor theme="8" tint="0.39997558519241921"/>
        <bgColor indexed="64"/>
      </patternFill>
    </fill>
    <fill>
      <patternFill patternType="solid">
        <fgColor rgb="FFFFFF00"/>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1">
    <xf numFmtId="0" fontId="0" fillId="0" borderId="0"/>
    <xf numFmtId="9" fontId="1" fillId="0" borderId="0" applyFont="0" applyFill="0" applyBorder="0" applyAlignment="0" applyProtection="0"/>
    <xf numFmtId="0" fontId="11"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70">
    <xf numFmtId="0" fontId="0" fillId="0" borderId="0" xfId="0"/>
    <xf numFmtId="0" fontId="8" fillId="2" borderId="0" xfId="0" applyFont="1" applyFill="1" applyBorder="1" applyAlignment="1">
      <alignment vertical="center"/>
    </xf>
    <xf numFmtId="0" fontId="0" fillId="0" borderId="0" xfId="0" applyBorder="1"/>
    <xf numFmtId="0" fontId="15" fillId="0" borderId="0" xfId="0" applyFont="1" applyBorder="1" applyAlignment="1">
      <alignment horizontal="center" vertical="center"/>
    </xf>
    <xf numFmtId="0" fontId="0" fillId="0" borderId="0" xfId="0" applyAlignment="1">
      <alignment horizontal="left" vertical="center"/>
    </xf>
    <xf numFmtId="0" fontId="0" fillId="0" borderId="0" xfId="0"/>
    <xf numFmtId="0" fontId="16" fillId="0" borderId="0" xfId="0" applyFont="1" applyAlignment="1">
      <alignment horizontal="center" vertical="center"/>
    </xf>
    <xf numFmtId="0" fontId="0" fillId="0" borderId="0" xfId="0" applyAlignment="1">
      <alignment horizontal="left"/>
    </xf>
    <xf numFmtId="1" fontId="23" fillId="2" borderId="0" xfId="0" applyNumberFormat="1" applyFont="1" applyFill="1" applyBorder="1" applyAlignment="1">
      <alignment horizontal="center" vertical="center"/>
    </xf>
    <xf numFmtId="0" fontId="15" fillId="0" borderId="0" xfId="0" applyFont="1" applyAlignment="1">
      <alignment horizontal="left" vertical="center"/>
    </xf>
    <xf numFmtId="0" fontId="15" fillId="2" borderId="0" xfId="0" applyFont="1" applyFill="1" applyBorder="1" applyAlignment="1">
      <alignment horizontal="center" vertical="center"/>
    </xf>
    <xf numFmtId="0" fontId="15" fillId="0" borderId="0" xfId="0" applyFont="1" applyFill="1" applyBorder="1" applyAlignment="1">
      <alignment horizontal="center" vertical="center"/>
    </xf>
    <xf numFmtId="167" fontId="0" fillId="2" borderId="0" xfId="0" applyNumberFormat="1" applyFont="1" applyFill="1" applyBorder="1" applyAlignment="1">
      <alignment horizontal="center" vertical="center"/>
    </xf>
    <xf numFmtId="167" fontId="20" fillId="2" borderId="0" xfId="0" applyNumberFormat="1" applyFont="1" applyFill="1" applyBorder="1" applyAlignment="1">
      <alignment horizontal="center" vertical="center"/>
    </xf>
    <xf numFmtId="0" fontId="0" fillId="0" borderId="0" xfId="0" applyBorder="1" applyAlignment="1">
      <alignment horizontal="center" vertical="center"/>
    </xf>
    <xf numFmtId="0" fontId="9" fillId="0" borderId="0" xfId="0" applyFont="1" applyBorder="1" applyAlignment="1">
      <alignment horizontal="center" vertical="center"/>
    </xf>
    <xf numFmtId="0" fontId="0" fillId="2" borderId="0" xfId="0" applyFill="1" applyBorder="1"/>
    <xf numFmtId="9" fontId="0" fillId="0" borderId="0" xfId="0" applyNumberFormat="1" applyBorder="1" applyAlignment="1">
      <alignment horizontal="center" vertical="center"/>
    </xf>
    <xf numFmtId="0" fontId="0" fillId="2" borderId="0" xfId="0" applyFill="1" applyBorder="1" applyAlignment="1">
      <alignment horizontal="center" vertical="center"/>
    </xf>
    <xf numFmtId="0" fontId="16" fillId="0" borderId="0" xfId="0" applyFont="1" applyBorder="1" applyAlignment="1">
      <alignment horizontal="left"/>
    </xf>
    <xf numFmtId="0" fontId="16" fillId="0" borderId="0" xfId="0" applyFont="1" applyBorder="1"/>
    <xf numFmtId="0" fontId="15" fillId="0" borderId="0" xfId="0" applyFont="1" applyBorder="1"/>
    <xf numFmtId="9" fontId="15" fillId="0" borderId="0" xfId="0" applyNumberFormat="1" applyFont="1" applyBorder="1" applyAlignment="1">
      <alignment horizontal="center" vertical="center"/>
    </xf>
    <xf numFmtId="0" fontId="19" fillId="2" borderId="0" xfId="0" applyFont="1" applyFill="1" applyBorder="1" applyAlignment="1">
      <alignment horizontal="center" vertical="top"/>
    </xf>
    <xf numFmtId="0" fontId="16" fillId="0" borderId="0" xfId="0" applyFont="1" applyBorder="1" applyAlignment="1">
      <alignment vertical="center"/>
    </xf>
    <xf numFmtId="0" fontId="0" fillId="0" borderId="0" xfId="0" applyBorder="1" applyAlignment="1">
      <alignment horizontal="left"/>
    </xf>
    <xf numFmtId="0" fontId="16" fillId="0" borderId="0" xfId="0" applyFont="1" applyBorder="1" applyAlignment="1">
      <alignment horizontal="center" vertical="center"/>
    </xf>
    <xf numFmtId="0" fontId="12" fillId="4" borderId="0" xfId="0" applyNumberFormat="1" applyFont="1" applyFill="1" applyBorder="1" applyAlignment="1">
      <alignment horizontal="center" vertical="center"/>
    </xf>
    <xf numFmtId="0" fontId="12" fillId="4" borderId="0" xfId="1" applyNumberFormat="1" applyFont="1" applyFill="1" applyBorder="1" applyAlignment="1">
      <alignment horizontal="center" vertical="center"/>
    </xf>
    <xf numFmtId="0" fontId="16" fillId="2" borderId="0" xfId="0" applyFont="1" applyFill="1" applyBorder="1" applyAlignment="1">
      <alignment horizontal="left"/>
    </xf>
    <xf numFmtId="0" fontId="10" fillId="2" borderId="0" xfId="0" applyFont="1" applyFill="1" applyBorder="1" applyAlignment="1">
      <alignment horizontal="center"/>
    </xf>
    <xf numFmtId="0" fontId="5" fillId="2" borderId="0" xfId="0" applyNumberFormat="1" applyFont="1" applyFill="1" applyBorder="1" applyAlignment="1">
      <alignment horizontal="center" vertical="center"/>
    </xf>
    <xf numFmtId="0" fontId="12" fillId="2" borderId="0" xfId="0" applyFont="1" applyFill="1" applyBorder="1" applyAlignment="1">
      <alignment horizontal="center" vertical="center"/>
    </xf>
    <xf numFmtId="167" fontId="5" fillId="2" borderId="0" xfId="0" applyNumberFormat="1" applyFont="1" applyFill="1" applyBorder="1" applyAlignment="1">
      <alignment horizontal="center" vertical="center"/>
    </xf>
    <xf numFmtId="0" fontId="31" fillId="2" borderId="0" xfId="0" applyFont="1" applyFill="1" applyBorder="1" applyAlignment="1">
      <alignment horizontal="center" vertical="center"/>
    </xf>
    <xf numFmtId="0" fontId="20" fillId="2" borderId="0" xfId="0" applyFont="1" applyFill="1" applyBorder="1" applyAlignment="1">
      <alignment horizontal="center" vertical="center"/>
    </xf>
    <xf numFmtId="0" fontId="30" fillId="2" borderId="0" xfId="0" applyFont="1" applyFill="1" applyBorder="1" applyAlignment="1">
      <alignment horizontal="center" vertical="center"/>
    </xf>
    <xf numFmtId="0" fontId="22" fillId="2" borderId="0" xfId="0" applyFont="1" applyFill="1" applyBorder="1" applyAlignment="1">
      <alignment horizontal="center" vertical="center"/>
    </xf>
    <xf numFmtId="0" fontId="8" fillId="3" borderId="1" xfId="0" applyFont="1" applyFill="1" applyBorder="1" applyAlignment="1">
      <alignment vertical="center"/>
    </xf>
    <xf numFmtId="0" fontId="2" fillId="3" borderId="2" xfId="0" applyFont="1" applyFill="1" applyBorder="1"/>
    <xf numFmtId="0" fontId="6" fillId="3" borderId="2" xfId="0" applyFont="1" applyFill="1" applyBorder="1" applyAlignment="1">
      <alignment horizontal="center" vertical="top"/>
    </xf>
    <xf numFmtId="0" fontId="16" fillId="3" borderId="2" xfId="0" applyFont="1" applyFill="1" applyBorder="1"/>
    <xf numFmtId="0" fontId="2" fillId="3" borderId="4" xfId="0" applyFont="1" applyFill="1" applyBorder="1"/>
    <xf numFmtId="0" fontId="19" fillId="0" borderId="0" xfId="0" applyFont="1" applyFill="1" applyBorder="1" applyAlignment="1">
      <alignment horizontal="center" vertical="center" wrapText="1"/>
    </xf>
    <xf numFmtId="167" fontId="21" fillId="2" borderId="0" xfId="0" applyNumberFormat="1" applyFont="1" applyFill="1" applyBorder="1" applyAlignment="1">
      <alignment horizontal="center" vertical="center"/>
    </xf>
    <xf numFmtId="167" fontId="28" fillId="2" borderId="0" xfId="0" applyNumberFormat="1" applyFont="1" applyFill="1" applyBorder="1" applyAlignment="1">
      <alignment horizontal="center" vertical="center"/>
    </xf>
    <xf numFmtId="167" fontId="32" fillId="2" borderId="0" xfId="0" applyNumberFormat="1" applyFont="1" applyFill="1" applyBorder="1" applyAlignment="1">
      <alignment horizontal="center" vertical="center"/>
    </xf>
    <xf numFmtId="167" fontId="29" fillId="2" borderId="0" xfId="0" applyNumberFormat="1" applyFont="1" applyFill="1" applyBorder="1" applyAlignment="1">
      <alignment horizontal="center" vertical="center"/>
    </xf>
    <xf numFmtId="167" fontId="33" fillId="2" borderId="0" xfId="0" applyNumberFormat="1" applyFont="1" applyFill="1" applyBorder="1" applyAlignment="1">
      <alignment horizontal="center" vertical="center"/>
    </xf>
    <xf numFmtId="167" fontId="34" fillId="2" borderId="0" xfId="0" applyNumberFormat="1" applyFont="1" applyFill="1" applyBorder="1" applyAlignment="1">
      <alignment horizontal="center" vertical="center"/>
    </xf>
    <xf numFmtId="167" fontId="35" fillId="2" borderId="0" xfId="0" applyNumberFormat="1" applyFont="1" applyFill="1" applyBorder="1" applyAlignment="1">
      <alignment horizontal="center" vertical="center"/>
    </xf>
    <xf numFmtId="9" fontId="23" fillId="0" borderId="8" xfId="1" applyFont="1" applyFill="1" applyBorder="1" applyAlignment="1">
      <alignment horizontal="center" vertical="center"/>
    </xf>
    <xf numFmtId="0" fontId="5" fillId="3" borderId="5" xfId="0" applyNumberFormat="1" applyFont="1" applyFill="1" applyBorder="1" applyAlignment="1">
      <alignment horizontal="center" vertical="center"/>
    </xf>
    <xf numFmtId="0" fontId="12" fillId="3" borderId="6" xfId="0" applyFont="1" applyFill="1" applyBorder="1" applyAlignment="1">
      <alignment horizontal="center" vertical="center"/>
    </xf>
    <xf numFmtId="167" fontId="5" fillId="3" borderId="6" xfId="0" applyNumberFormat="1" applyFont="1" applyFill="1" applyBorder="1" applyAlignment="1">
      <alignment horizontal="center" vertical="center"/>
    </xf>
    <xf numFmtId="0" fontId="12" fillId="3" borderId="7" xfId="0" applyFont="1" applyFill="1" applyBorder="1" applyAlignment="1">
      <alignment horizontal="center" vertical="center"/>
    </xf>
    <xf numFmtId="0" fontId="27" fillId="0" borderId="0" xfId="0" applyFont="1" applyBorder="1"/>
    <xf numFmtId="0" fontId="7" fillId="3" borderId="2" xfId="0" applyFont="1" applyFill="1" applyBorder="1" applyAlignment="1">
      <alignment horizontal="center" vertical="center"/>
    </xf>
    <xf numFmtId="9" fontId="7" fillId="3" borderId="2" xfId="1" applyFont="1" applyFill="1" applyBorder="1" applyAlignment="1">
      <alignment horizontal="center" vertical="center"/>
    </xf>
    <xf numFmtId="0" fontId="7" fillId="3" borderId="2" xfId="0" applyFont="1" applyFill="1" applyBorder="1" applyAlignment="1">
      <alignment horizontal="right" vertical="center"/>
    </xf>
    <xf numFmtId="0" fontId="37" fillId="0" borderId="0" xfId="0" applyFont="1" applyFill="1" applyBorder="1" applyAlignment="1">
      <alignment horizontal="center" vertical="center"/>
    </xf>
    <xf numFmtId="0" fontId="39"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0" fillId="0" borderId="0" xfId="0"/>
    <xf numFmtId="9" fontId="43" fillId="2" borderId="0" xfId="1" applyFont="1" applyFill="1" applyBorder="1" applyAlignment="1">
      <alignment horizontal="center" vertical="center"/>
    </xf>
    <xf numFmtId="9" fontId="44" fillId="2" borderId="0" xfId="1" applyFont="1" applyFill="1" applyBorder="1" applyAlignment="1">
      <alignment horizontal="center" vertical="center"/>
    </xf>
    <xf numFmtId="9" fontId="45" fillId="2" borderId="0" xfId="1" applyFont="1" applyFill="1" applyBorder="1" applyAlignment="1">
      <alignment horizontal="center" vertical="center"/>
    </xf>
    <xf numFmtId="9" fontId="46" fillId="2" borderId="0" xfId="1" applyFont="1" applyFill="1" applyBorder="1" applyAlignment="1">
      <alignment horizontal="center" vertical="center"/>
    </xf>
    <xf numFmtId="0" fontId="47" fillId="0" borderId="0" xfId="0" applyFont="1" applyFill="1" applyBorder="1" applyAlignment="1">
      <alignment horizontal="center" vertical="center"/>
    </xf>
    <xf numFmtId="9" fontId="48" fillId="2" borderId="0" xfId="1" applyFont="1" applyFill="1" applyBorder="1" applyAlignment="1">
      <alignment horizontal="center" vertical="center"/>
    </xf>
    <xf numFmtId="0" fontId="19" fillId="0" borderId="0" xfId="0" applyFont="1" applyFill="1" applyBorder="1" applyAlignment="1">
      <alignment vertical="center" wrapText="1"/>
    </xf>
    <xf numFmtId="9" fontId="49" fillId="2" borderId="0" xfId="1" applyFont="1" applyFill="1" applyBorder="1" applyAlignment="1">
      <alignment horizontal="center"/>
    </xf>
    <xf numFmtId="9" fontId="50" fillId="2" borderId="0" xfId="0" applyNumberFormat="1" applyFont="1" applyFill="1" applyBorder="1" applyAlignment="1">
      <alignment vertical="top"/>
    </xf>
    <xf numFmtId="9" fontId="15" fillId="0" borderId="0" xfId="1" applyFont="1" applyBorder="1" applyAlignment="1">
      <alignment horizontal="left" vertical="center"/>
    </xf>
    <xf numFmtId="0" fontId="41" fillId="0" borderId="9" xfId="0" applyFont="1" applyFill="1" applyBorder="1" applyAlignment="1">
      <alignment horizontal="left" vertical="center"/>
    </xf>
    <xf numFmtId="0" fontId="37" fillId="0" borderId="9" xfId="0" applyFont="1" applyFill="1" applyBorder="1" applyAlignment="1">
      <alignment horizontal="left" vertical="center"/>
    </xf>
    <xf numFmtId="0" fontId="42" fillId="0" borderId="9" xfId="0" applyFont="1" applyFill="1" applyBorder="1" applyAlignment="1">
      <alignment horizontal="left" vertical="center"/>
    </xf>
    <xf numFmtId="0" fontId="39" fillId="0" borderId="9" xfId="0" applyFont="1" applyFill="1" applyBorder="1" applyAlignment="1">
      <alignment horizontal="left" vertical="center"/>
    </xf>
    <xf numFmtId="0" fontId="47" fillId="0" borderId="13" xfId="0" applyFont="1" applyFill="1" applyBorder="1" applyAlignment="1">
      <alignment horizontal="left" vertical="center"/>
    </xf>
    <xf numFmtId="167" fontId="43" fillId="2" borderId="0" xfId="0" applyNumberFormat="1" applyFont="1" applyFill="1" applyBorder="1" applyAlignment="1">
      <alignment horizontal="left" vertical="center"/>
    </xf>
    <xf numFmtId="167" fontId="51" fillId="2" borderId="0" xfId="0" applyNumberFormat="1" applyFont="1" applyFill="1" applyBorder="1" applyAlignment="1">
      <alignment horizontal="left" vertical="center"/>
    </xf>
    <xf numFmtId="167" fontId="52" fillId="2" borderId="0" xfId="0" applyNumberFormat="1" applyFont="1" applyFill="1" applyBorder="1" applyAlignment="1">
      <alignment horizontal="left" vertical="center"/>
    </xf>
    <xf numFmtId="167" fontId="53" fillId="2" borderId="0" xfId="0" applyNumberFormat="1" applyFont="1" applyFill="1" applyBorder="1" applyAlignment="1">
      <alignment horizontal="left" vertical="center"/>
    </xf>
    <xf numFmtId="167" fontId="54" fillId="2" borderId="15" xfId="0" applyNumberFormat="1" applyFont="1" applyFill="1" applyBorder="1" applyAlignment="1">
      <alignment horizontal="left" vertical="center"/>
    </xf>
    <xf numFmtId="0" fontId="0" fillId="0" borderId="0" xfId="0" applyBorder="1" applyAlignment="1">
      <alignment horizontal="left" vertical="center"/>
    </xf>
    <xf numFmtId="0" fontId="0" fillId="2" borderId="0" xfId="0" applyFill="1" applyBorder="1" applyAlignment="1">
      <alignment horizontal="left" vertical="center"/>
    </xf>
    <xf numFmtId="9" fontId="15" fillId="0" borderId="9" xfId="0" applyNumberFormat="1" applyFont="1" applyBorder="1" applyAlignment="1">
      <alignment horizontal="left" vertical="center"/>
    </xf>
    <xf numFmtId="9" fontId="15" fillId="0" borderId="0" xfId="0" applyNumberFormat="1" applyFont="1" applyBorder="1" applyAlignment="1">
      <alignment horizontal="left" vertical="center"/>
    </xf>
    <xf numFmtId="9" fontId="15" fillId="0" borderId="15" xfId="0" applyNumberFormat="1" applyFont="1" applyBorder="1" applyAlignment="1">
      <alignment horizontal="left" vertical="center"/>
    </xf>
    <xf numFmtId="0" fontId="15" fillId="0" borderId="0" xfId="0" applyFont="1" applyBorder="1" applyAlignment="1">
      <alignment horizontal="left" vertical="center"/>
    </xf>
    <xf numFmtId="0" fontId="15" fillId="0" borderId="15" xfId="0" applyFont="1" applyBorder="1" applyAlignment="1">
      <alignment horizontal="left" vertical="center"/>
    </xf>
    <xf numFmtId="0" fontId="0" fillId="0" borderId="3" xfId="0" applyBorder="1" applyAlignment="1">
      <alignment horizontal="left" vertical="center"/>
    </xf>
    <xf numFmtId="0" fontId="15" fillId="0" borderId="3" xfId="0" applyFont="1" applyBorder="1" applyAlignment="1">
      <alignment horizontal="left" vertical="center"/>
    </xf>
    <xf numFmtId="0" fontId="15" fillId="0" borderId="17" xfId="0" applyFont="1" applyBorder="1" applyAlignment="1">
      <alignment horizontal="left" vertical="center"/>
    </xf>
    <xf numFmtId="0" fontId="16" fillId="0" borderId="0" xfId="0" applyFont="1" applyBorder="1" applyAlignment="1">
      <alignment horizontal="left" vertical="center"/>
    </xf>
    <xf numFmtId="0" fontId="56" fillId="0" borderId="12" xfId="0" applyFont="1" applyBorder="1" applyAlignment="1">
      <alignment horizontal="left" vertical="center"/>
    </xf>
    <xf numFmtId="0" fontId="56" fillId="0" borderId="0" xfId="0" applyFont="1" applyBorder="1" applyAlignment="1">
      <alignment horizontal="left" vertical="center" wrapText="1"/>
    </xf>
    <xf numFmtId="0" fontId="56" fillId="0" borderId="0" xfId="0" applyFont="1" applyBorder="1" applyAlignment="1">
      <alignment horizontal="left" vertical="center"/>
    </xf>
    <xf numFmtId="0" fontId="58" fillId="0" borderId="0" xfId="0" applyFont="1" applyBorder="1"/>
    <xf numFmtId="0" fontId="59" fillId="0" borderId="0" xfId="0" applyFont="1" applyBorder="1"/>
    <xf numFmtId="0" fontId="0" fillId="0" borderId="0" xfId="0" pivotButton="1"/>
    <xf numFmtId="168" fontId="0" fillId="0" borderId="0" xfId="0" applyNumberFormat="1"/>
    <xf numFmtId="0" fontId="0" fillId="0" borderId="0" xfId="0" applyAlignment="1"/>
    <xf numFmtId="168" fontId="0" fillId="0" borderId="0" xfId="0" applyNumberFormat="1" applyAlignment="1"/>
    <xf numFmtId="0" fontId="0" fillId="0" borderId="8" xfId="0" applyBorder="1" applyAlignment="1"/>
    <xf numFmtId="168" fontId="0" fillId="0" borderId="8" xfId="0" applyNumberFormat="1" applyBorder="1" applyAlignment="1"/>
    <xf numFmtId="9" fontId="0" fillId="0" borderId="8" xfId="1" applyFont="1" applyBorder="1" applyAlignment="1"/>
    <xf numFmtId="170" fontId="0" fillId="0" borderId="8" xfId="1" applyNumberFormat="1" applyFont="1" applyBorder="1" applyAlignment="1"/>
    <xf numFmtId="0" fontId="27" fillId="8" borderId="8" xfId="0" applyFont="1" applyFill="1" applyBorder="1" applyAlignment="1">
      <alignment horizontal="center" vertical="center"/>
    </xf>
    <xf numFmtId="168" fontId="27" fillId="8" borderId="8" xfId="0" applyNumberFormat="1" applyFont="1" applyFill="1" applyBorder="1" applyAlignment="1">
      <alignment horizontal="center" vertical="center"/>
    </xf>
    <xf numFmtId="168" fontId="27" fillId="8" borderId="8" xfId="0" applyNumberFormat="1" applyFont="1" applyFill="1" applyBorder="1" applyAlignment="1">
      <alignment horizontal="center" vertical="center" wrapText="1"/>
    </xf>
    <xf numFmtId="3" fontId="0" fillId="0" borderId="0" xfId="0" applyNumberFormat="1"/>
    <xf numFmtId="171" fontId="0" fillId="0" borderId="0" xfId="0" applyNumberFormat="1"/>
    <xf numFmtId="0" fontId="24" fillId="0" borderId="8" xfId="0" applyFont="1" applyBorder="1" applyAlignment="1">
      <alignment horizontal="center"/>
    </xf>
    <xf numFmtId="3" fontId="24" fillId="0" borderId="8" xfId="0" applyNumberFormat="1" applyFont="1" applyBorder="1" applyAlignment="1">
      <alignment horizontal="center"/>
    </xf>
    <xf numFmtId="0" fontId="24" fillId="0" borderId="8" xfId="0" applyFont="1" applyBorder="1" applyAlignment="1">
      <alignment horizontal="left"/>
    </xf>
    <xf numFmtId="3" fontId="24" fillId="0" borderId="8" xfId="0" applyNumberFormat="1" applyFont="1" applyBorder="1" applyAlignment="1">
      <alignment horizontal="left"/>
    </xf>
    <xf numFmtId="0" fontId="24" fillId="0" borderId="18" xfId="0" applyFont="1" applyBorder="1" applyAlignment="1">
      <alignment horizontal="center"/>
    </xf>
    <xf numFmtId="4" fontId="0" fillId="0" borderId="0" xfId="0" applyNumberFormat="1"/>
    <xf numFmtId="0" fontId="60" fillId="4" borderId="8" xfId="0" applyFont="1" applyFill="1" applyBorder="1" applyAlignment="1">
      <alignment horizontal="center" vertical="center"/>
    </xf>
    <xf numFmtId="3" fontId="60" fillId="4" borderId="8" xfId="0" applyNumberFormat="1" applyFont="1" applyFill="1" applyBorder="1" applyAlignment="1">
      <alignment horizontal="center" vertical="center"/>
    </xf>
    <xf numFmtId="0" fontId="0" fillId="0" borderId="0" xfId="0" applyAlignment="1">
      <alignment horizontal="left" indent="1"/>
    </xf>
    <xf numFmtId="9" fontId="0" fillId="0" borderId="0" xfId="1" applyFont="1"/>
    <xf numFmtId="0" fontId="0" fillId="0" borderId="0" xfId="0" applyAlignment="1">
      <alignment wrapText="1"/>
    </xf>
    <xf numFmtId="0" fontId="0" fillId="0" borderId="0" xfId="0" applyAlignment="1">
      <alignment horizontal="left" vertical="center" wrapText="1"/>
    </xf>
    <xf numFmtId="0" fontId="61" fillId="0" borderId="0" xfId="0" applyFont="1" applyBorder="1" applyAlignment="1">
      <alignment vertical="center"/>
    </xf>
    <xf numFmtId="0" fontId="9" fillId="0" borderId="0" xfId="0" applyFont="1" applyBorder="1" applyAlignment="1">
      <alignment vertical="center"/>
    </xf>
    <xf numFmtId="0" fontId="0" fillId="0" borderId="10" xfId="0" applyBorder="1"/>
    <xf numFmtId="0" fontId="19" fillId="0" borderId="10" xfId="0" applyFont="1" applyFill="1" applyBorder="1" applyAlignment="1">
      <alignment vertical="center" wrapText="1"/>
    </xf>
    <xf numFmtId="0" fontId="19" fillId="0" borderId="20" xfId="0" applyFont="1" applyFill="1" applyBorder="1" applyAlignment="1">
      <alignment vertical="center" wrapText="1"/>
    </xf>
    <xf numFmtId="0" fontId="36" fillId="0" borderId="21" xfId="0" applyFont="1" applyFill="1" applyBorder="1" applyAlignment="1">
      <alignment horizontal="left" vertical="center"/>
    </xf>
    <xf numFmtId="9" fontId="49" fillId="2" borderId="22" xfId="1" applyFont="1" applyFill="1" applyBorder="1" applyAlignment="1">
      <alignment horizontal="center"/>
    </xf>
    <xf numFmtId="0" fontId="37" fillId="0" borderId="21" xfId="0" applyFont="1" applyFill="1" applyBorder="1" applyAlignment="1">
      <alignment horizontal="left" vertical="center"/>
    </xf>
    <xf numFmtId="0" fontId="38" fillId="0" borderId="21" xfId="0" applyFont="1" applyFill="1" applyBorder="1" applyAlignment="1">
      <alignment horizontal="left" vertical="center"/>
    </xf>
    <xf numFmtId="0" fontId="39" fillId="0" borderId="21" xfId="0" applyFont="1" applyFill="1" applyBorder="1" applyAlignment="1">
      <alignment horizontal="left" vertical="center"/>
    </xf>
    <xf numFmtId="0" fontId="40" fillId="0" borderId="23" xfId="0" applyFont="1" applyFill="1" applyBorder="1" applyAlignment="1">
      <alignment horizontal="left" vertical="center"/>
    </xf>
    <xf numFmtId="0" fontId="28" fillId="2" borderId="24" xfId="0" applyFont="1" applyFill="1" applyBorder="1" applyAlignment="1">
      <alignment horizontal="center" vertical="center"/>
    </xf>
    <xf numFmtId="9" fontId="49" fillId="2" borderId="24" xfId="1" applyFont="1" applyFill="1" applyBorder="1" applyAlignment="1">
      <alignment horizontal="center"/>
    </xf>
    <xf numFmtId="0" fontId="0" fillId="0" borderId="24" xfId="0" applyBorder="1"/>
    <xf numFmtId="9" fontId="49" fillId="2" borderId="25" xfId="1" applyFont="1" applyFill="1" applyBorder="1" applyAlignment="1">
      <alignment horizontal="center"/>
    </xf>
    <xf numFmtId="9" fontId="62" fillId="0" borderId="0" xfId="0" applyNumberFormat="1" applyFont="1" applyBorder="1"/>
    <xf numFmtId="0" fontId="63" fillId="0" borderId="0" xfId="0" applyFont="1" applyBorder="1" applyAlignment="1">
      <alignment horizontal="left"/>
    </xf>
    <xf numFmtId="0" fontId="64" fillId="2" borderId="0" xfId="0" applyFont="1" applyFill="1" applyBorder="1" applyAlignment="1">
      <alignment horizontal="left"/>
    </xf>
    <xf numFmtId="0" fontId="12" fillId="4" borderId="11" xfId="1" applyNumberFormat="1" applyFont="1" applyFill="1" applyBorder="1" applyAlignment="1">
      <alignment horizontal="center" vertical="center"/>
    </xf>
    <xf numFmtId="9" fontId="0" fillId="0" borderId="0" xfId="0" applyNumberFormat="1"/>
    <xf numFmtId="0" fontId="0" fillId="0" borderId="23" xfId="0" applyBorder="1"/>
    <xf numFmtId="0" fontId="0" fillId="0" borderId="25" xfId="0" applyBorder="1"/>
    <xf numFmtId="0" fontId="49" fillId="0" borderId="0" xfId="0" applyFont="1" applyBorder="1" applyAlignment="1">
      <alignment horizontal="right" vertical="center"/>
    </xf>
    <xf numFmtId="0" fontId="19" fillId="0" borderId="0" xfId="0" applyFont="1" applyFill="1" applyBorder="1" applyAlignment="1">
      <alignment horizontal="left" vertical="center" wrapText="1"/>
    </xf>
    <xf numFmtId="2" fontId="49" fillId="0" borderId="0" xfId="1" applyNumberFormat="1" applyFont="1" applyBorder="1" applyAlignment="1">
      <alignment horizontal="right" vertical="center"/>
    </xf>
    <xf numFmtId="0" fontId="0" fillId="0" borderId="19" xfId="0" applyBorder="1"/>
    <xf numFmtId="0" fontId="0" fillId="0" borderId="20" xfId="0" applyBorder="1"/>
    <xf numFmtId="0" fontId="49" fillId="2" borderId="21" xfId="0" applyFont="1" applyFill="1" applyBorder="1" applyAlignment="1">
      <alignment horizontal="right"/>
    </xf>
    <xf numFmtId="2" fontId="49" fillId="2" borderId="21" xfId="0" applyNumberFormat="1" applyFont="1" applyFill="1" applyBorder="1" applyAlignment="1">
      <alignment horizontal="right"/>
    </xf>
    <xf numFmtId="0" fontId="49" fillId="2" borderId="21" xfId="0" applyFont="1" applyFill="1" applyBorder="1" applyAlignment="1">
      <alignment horizontal="right" vertical="top"/>
    </xf>
    <xf numFmtId="14" fontId="0" fillId="0" borderId="0" xfId="0" applyNumberFormat="1"/>
    <xf numFmtId="9" fontId="71" fillId="0" borderId="0" xfId="1" applyFont="1" applyAlignment="1">
      <alignment horizontal="center" vertical="center" wrapText="1"/>
    </xf>
    <xf numFmtId="0" fontId="17" fillId="2" borderId="0" xfId="0" applyFont="1" applyFill="1" applyBorder="1" applyAlignment="1">
      <alignment horizontal="center" vertical="center"/>
    </xf>
    <xf numFmtId="0" fontId="25" fillId="0" borderId="0" xfId="0" applyFont="1" applyAlignment="1">
      <alignment horizontal="center" vertical="center" wrapText="1"/>
    </xf>
    <xf numFmtId="0" fontId="25" fillId="0" borderId="0" xfId="0" applyNumberFormat="1" applyFont="1" applyAlignment="1">
      <alignment horizontal="center" vertical="center" wrapText="1"/>
    </xf>
    <xf numFmtId="1" fontId="25" fillId="0" borderId="0" xfId="0" applyNumberFormat="1" applyFont="1" applyAlignment="1">
      <alignment horizontal="center" vertical="center" wrapText="1"/>
    </xf>
    <xf numFmtId="166" fontId="25" fillId="0" borderId="0" xfId="0" applyNumberFormat="1" applyFont="1" applyAlignment="1">
      <alignment horizontal="center" vertical="center" wrapText="1"/>
    </xf>
    <xf numFmtId="166" fontId="72" fillId="0" borderId="0" xfId="0" applyNumberFormat="1" applyFont="1" applyAlignment="1">
      <alignment horizontal="center" vertical="center"/>
    </xf>
    <xf numFmtId="14" fontId="72" fillId="0" borderId="0" xfId="0" applyNumberFormat="1" applyFont="1" applyAlignment="1">
      <alignment horizontal="center" vertical="center"/>
    </xf>
    <xf numFmtId="1" fontId="71" fillId="0" borderId="0" xfId="0" applyNumberFormat="1" applyFont="1" applyAlignment="1">
      <alignment horizontal="center" vertical="center" wrapText="1"/>
    </xf>
    <xf numFmtId="9" fontId="25" fillId="0" borderId="0" xfId="1" applyFont="1" applyAlignment="1">
      <alignment horizontal="center" vertical="center" wrapText="1"/>
    </xf>
    <xf numFmtId="14" fontId="25" fillId="0" borderId="0" xfId="0" applyNumberFormat="1" applyFont="1" applyAlignment="1">
      <alignment horizontal="center" vertical="center" wrapText="1"/>
    </xf>
    <xf numFmtId="0" fontId="16" fillId="0" borderId="0" xfId="0" applyNumberFormat="1" applyFont="1" applyAlignment="1">
      <alignment horizontal="center" vertical="center"/>
    </xf>
    <xf numFmtId="1" fontId="16" fillId="0" borderId="0" xfId="0" applyNumberFormat="1" applyFont="1" applyAlignment="1">
      <alignment horizontal="center" vertical="center"/>
    </xf>
    <xf numFmtId="0" fontId="0" fillId="0" borderId="0" xfId="0" applyAlignment="1">
      <alignment horizontal="center" vertical="center"/>
    </xf>
    <xf numFmtId="0" fontId="0" fillId="2" borderId="0" xfId="0" applyFill="1" applyAlignment="1">
      <alignment horizontal="center" vertical="center"/>
    </xf>
    <xf numFmtId="166" fontId="16" fillId="0" borderId="0" xfId="0" applyNumberFormat="1" applyFont="1" applyAlignment="1">
      <alignment horizontal="center" vertical="center"/>
    </xf>
    <xf numFmtId="14" fontId="16" fillId="0" borderId="0" xfId="0" applyNumberFormat="1" applyFont="1" applyAlignment="1">
      <alignment horizontal="center" vertical="center"/>
    </xf>
    <xf numFmtId="0" fontId="18" fillId="2" borderId="0" xfId="0" applyFont="1" applyFill="1" applyBorder="1" applyAlignment="1">
      <alignment horizontal="center" vertical="center"/>
    </xf>
    <xf numFmtId="0" fontId="69" fillId="0" borderId="0" xfId="0" applyFont="1" applyAlignment="1">
      <alignment horizontal="center" vertical="center"/>
    </xf>
    <xf numFmtId="14" fontId="0" fillId="0" borderId="0" xfId="0" applyNumberFormat="1" applyAlignment="1">
      <alignment horizontal="center" vertical="center"/>
    </xf>
    <xf numFmtId="0" fontId="0" fillId="0" borderId="0" xfId="0" applyNumberFormat="1" applyAlignment="1">
      <alignment horizontal="center" vertical="center"/>
    </xf>
    <xf numFmtId="0" fontId="16" fillId="2" borderId="0" xfId="0" applyFont="1" applyFill="1" applyAlignment="1">
      <alignment horizontal="center" vertical="center"/>
    </xf>
    <xf numFmtId="0" fontId="16" fillId="2" borderId="0"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3" xfId="0" applyNumberFormat="1" applyFont="1" applyFill="1" applyBorder="1" applyAlignment="1">
      <alignment horizontal="center" vertical="center"/>
    </xf>
    <xf numFmtId="1" fontId="17" fillId="3" borderId="3" xfId="0" applyNumberFormat="1" applyFont="1" applyFill="1" applyBorder="1" applyAlignment="1">
      <alignment horizontal="center" vertical="center"/>
    </xf>
    <xf numFmtId="165" fontId="17" fillId="3" borderId="3" xfId="3" applyNumberFormat="1" applyFont="1" applyFill="1" applyBorder="1" applyAlignment="1">
      <alignment horizontal="center" vertical="center"/>
    </xf>
    <xf numFmtId="0" fontId="17" fillId="3" borderId="2" xfId="0" applyFont="1" applyFill="1" applyBorder="1" applyAlignment="1">
      <alignment horizontal="center" vertical="center" wrapText="1"/>
    </xf>
    <xf numFmtId="166" fontId="17" fillId="3" borderId="3" xfId="0" applyNumberFormat="1" applyFont="1" applyFill="1" applyBorder="1" applyAlignment="1">
      <alignment horizontal="center" vertical="center"/>
    </xf>
    <xf numFmtId="0" fontId="17" fillId="3" borderId="0" xfId="0" applyFont="1" applyFill="1" applyBorder="1" applyAlignment="1">
      <alignment horizontal="center" vertical="center"/>
    </xf>
    <xf numFmtId="14" fontId="17" fillId="3" borderId="3" xfId="0" applyNumberFormat="1" applyFont="1" applyFill="1" applyBorder="1" applyAlignment="1">
      <alignment horizontal="center" vertical="center"/>
    </xf>
    <xf numFmtId="14" fontId="17" fillId="3" borderId="0" xfId="0" applyNumberFormat="1" applyFont="1" applyFill="1" applyBorder="1" applyAlignment="1">
      <alignment horizontal="center" vertical="center"/>
    </xf>
    <xf numFmtId="3" fontId="70" fillId="3" borderId="3" xfId="0" applyNumberFormat="1" applyFont="1" applyFill="1" applyBorder="1" applyAlignment="1">
      <alignment horizontal="center" vertical="center"/>
    </xf>
    <xf numFmtId="0" fontId="70" fillId="3" borderId="0" xfId="0" applyFont="1" applyFill="1" applyBorder="1" applyAlignment="1">
      <alignment horizontal="center" vertical="center"/>
    </xf>
    <xf numFmtId="9" fontId="17" fillId="3" borderId="2" xfId="1" applyFont="1" applyFill="1" applyBorder="1" applyAlignment="1">
      <alignment horizontal="center" vertical="center"/>
    </xf>
    <xf numFmtId="0" fontId="70" fillId="3" borderId="3" xfId="0" applyFont="1" applyFill="1" applyBorder="1" applyAlignment="1">
      <alignment horizontal="center" vertical="center"/>
    </xf>
    <xf numFmtId="14" fontId="18" fillId="2" borderId="0" xfId="2" applyNumberFormat="1" applyFont="1" applyFill="1" applyBorder="1" applyAlignment="1">
      <alignment horizontal="center" vertical="center"/>
    </xf>
    <xf numFmtId="0" fontId="65" fillId="0" borderId="0" xfId="0" applyFont="1" applyAlignment="1">
      <alignment horizontal="center" vertical="center"/>
    </xf>
    <xf numFmtId="0" fontId="65" fillId="0" borderId="0" xfId="0" applyFont="1" applyAlignment="1">
      <alignment horizontal="center" vertical="center" wrapText="1"/>
    </xf>
    <xf numFmtId="164" fontId="65" fillId="0" borderId="0" xfId="2" applyNumberFormat="1" applyFont="1" applyAlignment="1">
      <alignment horizontal="center" vertical="center" wrapText="1"/>
    </xf>
    <xf numFmtId="0" fontId="65" fillId="0" borderId="0" xfId="0" applyNumberFormat="1" applyFont="1" applyAlignment="1">
      <alignment horizontal="center" vertical="center"/>
    </xf>
    <xf numFmtId="164" fontId="65" fillId="0" borderId="0" xfId="2" applyNumberFormat="1" applyFont="1" applyAlignment="1">
      <alignment horizontal="center" vertical="center"/>
    </xf>
    <xf numFmtId="14" fontId="65" fillId="0" borderId="0" xfId="2" applyNumberFormat="1" applyFont="1" applyAlignment="1">
      <alignment horizontal="center" vertical="center"/>
    </xf>
    <xf numFmtId="1" fontId="65" fillId="0" borderId="0" xfId="2" applyNumberFormat="1" applyFont="1" applyAlignment="1">
      <alignment horizontal="center" vertical="center"/>
    </xf>
    <xf numFmtId="14" fontId="65" fillId="2" borderId="0" xfId="2" applyNumberFormat="1" applyFont="1" applyFill="1" applyAlignment="1">
      <alignment horizontal="center" vertical="center"/>
    </xf>
    <xf numFmtId="14" fontId="16" fillId="2" borderId="0" xfId="2" applyNumberFormat="1" applyFont="1" applyFill="1" applyAlignment="1">
      <alignment horizontal="center" vertical="center"/>
    </xf>
    <xf numFmtId="166" fontId="65" fillId="0" borderId="0" xfId="1" applyNumberFormat="1" applyFont="1" applyFill="1" applyAlignment="1">
      <alignment horizontal="center" vertical="center"/>
    </xf>
    <xf numFmtId="166" fontId="65" fillId="0" borderId="0" xfId="2" applyNumberFormat="1" applyFont="1" applyFill="1" applyAlignment="1">
      <alignment horizontal="center" vertical="center"/>
    </xf>
    <xf numFmtId="166" fontId="65" fillId="0" borderId="0" xfId="0" applyNumberFormat="1" applyFont="1" applyFill="1" applyAlignment="1">
      <alignment horizontal="center" vertical="center"/>
    </xf>
    <xf numFmtId="166" fontId="65" fillId="0" borderId="0" xfId="0" applyNumberFormat="1" applyFont="1" applyAlignment="1">
      <alignment horizontal="center" vertical="center"/>
    </xf>
    <xf numFmtId="1" fontId="70" fillId="0" borderId="0" xfId="0" applyNumberFormat="1" applyFont="1" applyAlignment="1">
      <alignment horizontal="center" vertical="center"/>
    </xf>
    <xf numFmtId="166" fontId="65" fillId="0" borderId="0" xfId="2" applyNumberFormat="1" applyFont="1" applyAlignment="1">
      <alignment horizontal="center" vertical="center"/>
    </xf>
    <xf numFmtId="9" fontId="73" fillId="0" borderId="0" xfId="2" applyNumberFormat="1" applyFont="1" applyAlignment="1">
      <alignment horizontal="center" vertical="center"/>
    </xf>
    <xf numFmtId="9" fontId="66" fillId="0" borderId="0" xfId="1" applyFont="1" applyAlignment="1">
      <alignment horizontal="center" vertical="center"/>
    </xf>
    <xf numFmtId="14" fontId="67" fillId="0" borderId="0" xfId="2" applyNumberFormat="1" applyFont="1" applyFill="1" applyAlignment="1">
      <alignment horizontal="center" vertical="center"/>
    </xf>
    <xf numFmtId="14" fontId="68" fillId="2" borderId="0" xfId="2" applyNumberFormat="1" applyFont="1" applyFill="1" applyBorder="1" applyAlignment="1">
      <alignment horizontal="center" vertical="center"/>
    </xf>
    <xf numFmtId="0" fontId="65" fillId="0" borderId="0" xfId="2" applyNumberFormat="1" applyFont="1" applyAlignment="1">
      <alignment horizontal="center" vertical="center"/>
    </xf>
    <xf numFmtId="0" fontId="73" fillId="0" borderId="0" xfId="0" applyNumberFormat="1" applyFont="1" applyAlignment="1">
      <alignment horizontal="center" vertical="center"/>
    </xf>
    <xf numFmtId="14" fontId="65" fillId="0" borderId="0" xfId="0" applyNumberFormat="1" applyFont="1" applyAlignment="1">
      <alignment horizontal="center" vertical="center"/>
    </xf>
    <xf numFmtId="0" fontId="65" fillId="2" borderId="0" xfId="0" applyFont="1" applyFill="1" applyAlignment="1">
      <alignment horizontal="center" vertical="center"/>
    </xf>
    <xf numFmtId="0" fontId="74" fillId="10" borderId="1" xfId="0" applyFont="1" applyFill="1" applyBorder="1" applyAlignment="1">
      <alignment horizontal="center" vertical="center"/>
    </xf>
    <xf numFmtId="0" fontId="26" fillId="10" borderId="4" xfId="0" applyFont="1" applyFill="1" applyBorder="1" applyAlignment="1">
      <alignment horizontal="center" vertical="center"/>
    </xf>
    <xf numFmtId="0" fontId="26" fillId="5" borderId="1" xfId="0" applyFont="1" applyFill="1" applyBorder="1" applyAlignment="1">
      <alignment horizontal="center" vertical="center"/>
    </xf>
    <xf numFmtId="0" fontId="26" fillId="5" borderId="2" xfId="0" applyFont="1" applyFill="1" applyBorder="1" applyAlignment="1">
      <alignment horizontal="center" vertical="center"/>
    </xf>
    <xf numFmtId="0" fontId="26" fillId="5" borderId="4" xfId="0" applyFont="1" applyFill="1" applyBorder="1" applyAlignment="1">
      <alignment horizontal="center" vertical="center"/>
    </xf>
    <xf numFmtId="0" fontId="17" fillId="4" borderId="0" xfId="0" applyNumberFormat="1" applyFont="1" applyFill="1" applyAlignment="1">
      <alignment horizontal="center" vertical="center" wrapText="1"/>
    </xf>
    <xf numFmtId="14" fontId="17" fillId="4" borderId="9" xfId="0" applyNumberFormat="1" applyFont="1" applyFill="1" applyBorder="1" applyAlignment="1">
      <alignment horizontal="center" vertical="center" wrapText="1"/>
    </xf>
    <xf numFmtId="14" fontId="17" fillId="4" borderId="0" xfId="0" applyNumberFormat="1" applyFont="1" applyFill="1" applyBorder="1" applyAlignment="1">
      <alignment horizontal="center" vertical="center" wrapText="1"/>
    </xf>
    <xf numFmtId="14" fontId="70" fillId="4" borderId="9" xfId="0" applyNumberFormat="1" applyFont="1" applyFill="1" applyBorder="1" applyAlignment="1">
      <alignment horizontal="center" vertical="center" wrapText="1"/>
    </xf>
    <xf numFmtId="14" fontId="70" fillId="4" borderId="0" xfId="0" applyNumberFormat="1" applyFont="1" applyFill="1" applyBorder="1" applyAlignment="1">
      <alignment horizontal="center" vertical="center" wrapText="1"/>
    </xf>
    <xf numFmtId="3" fontId="70" fillId="4" borderId="9" xfId="0" applyNumberFormat="1" applyFont="1" applyFill="1" applyBorder="1" applyAlignment="1">
      <alignment horizontal="center" vertical="center" wrapText="1"/>
    </xf>
    <xf numFmtId="3" fontId="70" fillId="4" borderId="0" xfId="0" applyNumberFormat="1" applyFont="1" applyFill="1" applyBorder="1" applyAlignment="1">
      <alignment horizontal="center" vertical="center" wrapText="1"/>
    </xf>
    <xf numFmtId="0" fontId="70" fillId="4" borderId="0" xfId="0" applyNumberFormat="1" applyFont="1" applyFill="1" applyAlignment="1">
      <alignment horizontal="center" vertical="center" wrapText="1"/>
    </xf>
    <xf numFmtId="0" fontId="17" fillId="4" borderId="9" xfId="0" applyNumberFormat="1" applyFont="1" applyFill="1" applyBorder="1" applyAlignment="1">
      <alignment horizontal="center" vertical="center" wrapText="1"/>
    </xf>
    <xf numFmtId="14" fontId="17" fillId="4" borderId="0" xfId="0" applyNumberFormat="1" applyFont="1" applyFill="1" applyAlignment="1">
      <alignment horizontal="center" vertical="center" wrapText="1"/>
    </xf>
    <xf numFmtId="0" fontId="26" fillId="9" borderId="1" xfId="0" applyFont="1" applyFill="1" applyBorder="1" applyAlignment="1">
      <alignment horizontal="center" vertical="center"/>
    </xf>
    <xf numFmtId="0" fontId="26" fillId="9" borderId="2" xfId="0" applyFont="1" applyFill="1" applyBorder="1" applyAlignment="1">
      <alignment horizontal="center" vertical="center"/>
    </xf>
    <xf numFmtId="0" fontId="26" fillId="9" borderId="4" xfId="0" applyFont="1" applyFill="1" applyBorder="1" applyAlignment="1">
      <alignment horizontal="center" vertical="center"/>
    </xf>
    <xf numFmtId="1" fontId="17" fillId="4" borderId="0" xfId="0" applyNumberFormat="1" applyFont="1" applyFill="1" applyAlignment="1">
      <alignment horizontal="center" vertical="center" wrapText="1"/>
    </xf>
    <xf numFmtId="0" fontId="26" fillId="6" borderId="1" xfId="0" applyFont="1" applyFill="1" applyBorder="1" applyAlignment="1">
      <alignment horizontal="center" vertical="center"/>
    </xf>
    <xf numFmtId="0" fontId="26" fillId="6" borderId="2" xfId="0" applyFont="1" applyFill="1" applyBorder="1" applyAlignment="1">
      <alignment horizontal="center" vertical="center"/>
    </xf>
    <xf numFmtId="0" fontId="26" fillId="6" borderId="4" xfId="0" applyFont="1" applyFill="1" applyBorder="1" applyAlignment="1">
      <alignment horizontal="center" vertical="center"/>
    </xf>
    <xf numFmtId="0" fontId="26" fillId="7" borderId="1" xfId="0" applyFont="1" applyFill="1" applyBorder="1" applyAlignment="1">
      <alignment horizontal="center" vertical="center"/>
    </xf>
    <xf numFmtId="0" fontId="26" fillId="7" borderId="2" xfId="0" applyFont="1" applyFill="1" applyBorder="1" applyAlignment="1">
      <alignment horizontal="center" vertical="center"/>
    </xf>
    <xf numFmtId="0" fontId="26" fillId="7" borderId="4" xfId="0" applyFont="1" applyFill="1" applyBorder="1" applyAlignment="1">
      <alignment horizontal="center" vertical="center"/>
    </xf>
    <xf numFmtId="0" fontId="17" fillId="4" borderId="0" xfId="0" applyNumberFormat="1"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56" fillId="0" borderId="14" xfId="0" applyFont="1" applyBorder="1" applyAlignment="1">
      <alignment horizontal="left" vertical="center" wrapText="1"/>
    </xf>
    <xf numFmtId="0" fontId="56" fillId="0" borderId="16" xfId="0" applyFont="1" applyBorder="1" applyAlignment="1">
      <alignment horizontal="left" vertical="center" wrapText="1"/>
    </xf>
    <xf numFmtId="0" fontId="19" fillId="0" borderId="0" xfId="0" applyFont="1" applyFill="1" applyBorder="1" applyAlignment="1">
      <alignment horizontal="left" vertical="top" wrapText="1"/>
    </xf>
    <xf numFmtId="0" fontId="19" fillId="0" borderId="22" xfId="0" applyFont="1" applyFill="1" applyBorder="1" applyAlignment="1">
      <alignment horizontal="left" vertical="top" wrapText="1"/>
    </xf>
    <xf numFmtId="0" fontId="19" fillId="0" borderId="0" xfId="0" applyFont="1" applyFill="1" applyBorder="1" applyAlignment="1">
      <alignment horizontal="left" wrapText="1"/>
    </xf>
    <xf numFmtId="0" fontId="19" fillId="0" borderId="22" xfId="0" applyFont="1" applyFill="1" applyBorder="1" applyAlignment="1">
      <alignment horizontal="left" wrapText="1"/>
    </xf>
    <xf numFmtId="0" fontId="19" fillId="0" borderId="24"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22" xfId="0" applyFont="1" applyFill="1" applyBorder="1" applyAlignment="1">
      <alignment horizontal="left" vertical="center" wrapText="1"/>
    </xf>
    <xf numFmtId="0" fontId="19" fillId="0" borderId="19"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57" fillId="0" borderId="0" xfId="0" applyFont="1" applyBorder="1" applyAlignment="1">
      <alignment horizontal="center" vertical="center" textRotation="90"/>
    </xf>
    <xf numFmtId="0" fontId="55" fillId="0" borderId="0" xfId="0" applyFont="1" applyBorder="1" applyAlignment="1">
      <alignment horizontal="center" vertical="center"/>
    </xf>
    <xf numFmtId="0" fontId="55" fillId="0" borderId="15" xfId="0" applyFont="1" applyBorder="1" applyAlignment="1">
      <alignment horizontal="center" vertical="center"/>
    </xf>
    <xf numFmtId="0" fontId="57" fillId="0" borderId="15" xfId="0" applyFont="1" applyBorder="1" applyAlignment="1">
      <alignment horizontal="center" vertical="center" textRotation="90"/>
    </xf>
    <xf numFmtId="168" fontId="49" fillId="0" borderId="0" xfId="0" applyNumberFormat="1" applyFont="1" applyBorder="1" applyAlignment="1">
      <alignment horizontal="center" vertical="center"/>
    </xf>
    <xf numFmtId="168" fontId="49" fillId="0" borderId="3" xfId="0" applyNumberFormat="1" applyFont="1" applyBorder="1" applyAlignment="1">
      <alignment horizontal="center" vertical="center"/>
    </xf>
    <xf numFmtId="167" fontId="49" fillId="0" borderId="0" xfId="0" applyNumberFormat="1" applyFont="1" applyBorder="1" applyAlignment="1">
      <alignment horizontal="center" vertical="center"/>
    </xf>
    <xf numFmtId="167" fontId="49" fillId="0" borderId="3" xfId="0" applyNumberFormat="1" applyFont="1" applyBorder="1" applyAlignment="1">
      <alignment horizontal="center" vertical="center"/>
    </xf>
    <xf numFmtId="169" fontId="49" fillId="0" borderId="0" xfId="0" applyNumberFormat="1" applyFont="1" applyBorder="1" applyAlignment="1">
      <alignment horizontal="center" vertical="center"/>
    </xf>
    <xf numFmtId="169" fontId="49" fillId="0" borderId="3" xfId="0" applyNumberFormat="1" applyFont="1" applyBorder="1" applyAlignment="1">
      <alignment horizontal="center" vertical="center"/>
    </xf>
    <xf numFmtId="0" fontId="24" fillId="0" borderId="5" xfId="0" applyFont="1" applyBorder="1" applyAlignment="1">
      <alignment horizontal="center" wrapText="1"/>
    </xf>
    <xf numFmtId="0" fontId="24" fillId="0" borderId="7" xfId="0" applyFont="1" applyBorder="1" applyAlignment="1">
      <alignment horizontal="center" wrapText="1"/>
    </xf>
  </cellXfs>
  <cellStyles count="11">
    <cellStyle name="Hiperlink" xfId="2" builtinId="8"/>
    <cellStyle name="Normal" xfId="0" builtinId="0"/>
    <cellStyle name="Porcentagem" xfId="1" builtinId="5"/>
    <cellStyle name="Vírgula" xfId="3" builtinId="3"/>
    <cellStyle name="Vírgula 2" xfId="4" xr:uid="{00000000-0005-0000-0000-000004000000}"/>
    <cellStyle name="Vírgula 2 2" xfId="6" xr:uid="{00000000-0005-0000-0000-000005000000}"/>
    <cellStyle name="Vírgula 2 3" xfId="8" xr:uid="{00000000-0005-0000-0000-000006000000}"/>
    <cellStyle name="Vírgula 2 4" xfId="10" xr:uid="{00000000-0005-0000-0000-000007000000}"/>
    <cellStyle name="Vírgula 3" xfId="5" xr:uid="{00000000-0005-0000-0000-000008000000}"/>
    <cellStyle name="Vírgula 4" xfId="7" xr:uid="{00000000-0005-0000-0000-000009000000}"/>
    <cellStyle name="Vírgula 5" xfId="9" xr:uid="{00000000-0005-0000-0000-00000A000000}"/>
  </cellStyles>
  <dxfs count="69">
    <dxf>
      <numFmt numFmtId="3" formatCode="#,##0"/>
    </dxf>
    <dxf>
      <numFmt numFmtId="168" formatCode="_-[$R$-416]* #,##0_-;\-[$R$-416]* #,##0_-;_-[$R$-416]* &quot;-&quot;??_-;_-@_-"/>
    </dxf>
    <dxf>
      <numFmt numFmtId="168" formatCode="_-[$R$-416]* #,##0_-;\-[$R$-416]* #,##0_-;_-[$R$-416]* &quot;-&quot;??_-;_-@_-"/>
    </dxf>
    <dxf>
      <numFmt numFmtId="168" formatCode="_-[$R$-416]* #,##0_-;\-[$R$-416]* #,##0_-;_-[$R$-416]* &quot;-&quot;??_-;_-@_-"/>
    </dxf>
    <dxf>
      <numFmt numFmtId="168" formatCode="_-[$R$-416]* #,##0_-;\-[$R$-416]* #,##0_-;_-[$R$-416]* &quot;-&quot;??_-;_-@_-"/>
    </dxf>
    <dxf>
      <numFmt numFmtId="168" formatCode="_-[$R$-416]* #,##0_-;\-[$R$-416]* #,##0_-;_-[$R$-416]* &quot;-&quot;??_-;_-@_-"/>
    </dxf>
    <dxf>
      <numFmt numFmtId="168" formatCode="_-[$R$-416]* #,##0_-;\-[$R$-416]* #,##0_-;_-[$R$-416]* &quot;-&quot;??_-;_-@_-"/>
    </dxf>
    <dxf>
      <numFmt numFmtId="172" formatCode="_-[$R$-416]* #,##0.0_-;\-[$R$-416]* #,##0.0_-;_-[$R$-416]* &quot;-&quot;??_-;_-@_-"/>
    </dxf>
    <dxf>
      <numFmt numFmtId="173" formatCode="_-[$R$-416]* #,##0.00_-;\-[$R$-416]* #,##0.00_-;_-[$R$-416]* &quot;-&quot;??_-;_-@_-"/>
    </dxf>
    <dxf>
      <font>
        <strike val="0"/>
        <outline val="0"/>
        <shadow val="0"/>
        <u val="none"/>
        <vertAlign val="baseline"/>
        <sz val="9"/>
        <color theme="1"/>
        <name val="Calibri"/>
        <scheme val="none"/>
      </font>
      <fill>
        <patternFill>
          <fgColor indexed="64"/>
          <bgColor theme="0"/>
        </patternFill>
      </fill>
      <alignment horizontal="center" vertical="center" textRotation="0" indent="0" justifyLastLine="0" shrinkToFit="0" readingOrder="0"/>
    </dxf>
    <dxf>
      <font>
        <b val="0"/>
        <i val="0"/>
        <strike val="0"/>
        <condense val="0"/>
        <extend val="0"/>
        <outline val="0"/>
        <shadow val="0"/>
        <u val="none"/>
        <vertAlign val="baseline"/>
        <sz val="9"/>
        <color theme="1"/>
        <name val="Calibri"/>
        <scheme val="none"/>
      </font>
      <numFmt numFmtId="164" formatCode="dd\-mmm\-yyyy"/>
      <alignment horizontal="center" vertical="center" textRotation="0" wrapText="0" indent="0" justifyLastLine="0" shrinkToFit="0" readingOrder="0"/>
    </dxf>
    <dxf>
      <font>
        <b val="0"/>
        <i val="0"/>
        <strike val="0"/>
        <condense val="0"/>
        <extend val="0"/>
        <outline val="0"/>
        <shadow val="0"/>
        <u val="none"/>
        <vertAlign val="baseline"/>
        <sz val="9"/>
        <color theme="1"/>
        <name val="Calibri"/>
        <scheme val="none"/>
      </font>
      <numFmt numFmtId="0" formatCode="General"/>
      <alignment horizontal="center" vertical="center" textRotation="0" wrapText="0" indent="0" justifyLastLine="0" shrinkToFit="0" readingOrder="0"/>
    </dxf>
    <dxf>
      <font>
        <strike val="0"/>
        <outline val="0"/>
        <shadow val="0"/>
        <u val="none"/>
        <vertAlign val="baseline"/>
        <sz val="9"/>
        <color theme="1"/>
        <name val="Calibri"/>
        <scheme val="none"/>
      </font>
      <numFmt numFmtId="19" formatCode="dd/mm/yyyy"/>
      <alignment horizontal="center" vertical="center" textRotation="0" wrapText="0" indent="0" justifyLastLine="0" shrinkToFit="0" readingOrder="0"/>
    </dxf>
    <dxf>
      <font>
        <b val="0"/>
        <i val="0"/>
        <strike val="0"/>
        <condense val="0"/>
        <extend val="0"/>
        <outline val="0"/>
        <shadow val="0"/>
        <u val="none"/>
        <vertAlign val="baseline"/>
        <sz val="9"/>
        <color theme="1"/>
        <name val="Calibri"/>
        <scheme val="none"/>
      </font>
      <numFmt numFmtId="19" formatCode="dd/mm/yyyy"/>
      <alignment horizontal="center" vertical="center" textRotation="0" wrapText="0" indent="0" justifyLastLine="0" shrinkToFit="0" readingOrder="0"/>
    </dxf>
    <dxf>
      <font>
        <b val="0"/>
        <i val="0"/>
        <strike val="0"/>
        <condense val="0"/>
        <extend val="0"/>
        <outline val="0"/>
        <shadow val="0"/>
        <u val="none"/>
        <vertAlign val="baseline"/>
        <sz val="9"/>
        <color theme="1"/>
        <name val="Calibri"/>
        <scheme val="none"/>
      </font>
      <numFmt numFmtId="19" formatCode="dd/mm/yyyy"/>
      <alignment horizontal="center" vertical="center" textRotation="0" wrapText="0" indent="0" justifyLastLine="0" shrinkToFit="0" readingOrder="0"/>
    </dxf>
    <dxf>
      <font>
        <b val="0"/>
        <i val="0"/>
        <strike val="0"/>
        <condense val="0"/>
        <extend val="0"/>
        <outline val="0"/>
        <shadow val="0"/>
        <u val="none"/>
        <vertAlign val="baseline"/>
        <sz val="9"/>
        <color theme="1"/>
        <name val="Calibri"/>
        <scheme val="none"/>
      </font>
      <numFmt numFmtId="19" formatCode="dd/mm/yyyy"/>
      <alignment horizontal="center" vertical="center" textRotation="0" wrapText="0" indent="0" justifyLastLine="0" shrinkToFit="0" readingOrder="0"/>
    </dxf>
    <dxf>
      <font>
        <b val="0"/>
        <i val="0"/>
        <strike val="0"/>
        <condense val="0"/>
        <extend val="0"/>
        <outline val="0"/>
        <shadow val="0"/>
        <u val="none"/>
        <vertAlign val="baseline"/>
        <sz val="9"/>
        <color rgb="FFFF33CC"/>
        <name val="Calibri"/>
        <scheme val="none"/>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9"/>
        <color theme="1"/>
        <name val="Calibri"/>
        <scheme val="none"/>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9"/>
        <color theme="1"/>
        <name val="Calibri"/>
        <scheme val="none"/>
      </font>
      <numFmt numFmtId="0" formatCode="General"/>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9"/>
        <color theme="0"/>
        <name val="Calibri"/>
        <scheme val="none"/>
      </font>
      <numFmt numFmtId="19" formatCode="dd/mm/yyyy"/>
      <fill>
        <patternFill>
          <fgColor indexed="64"/>
          <bgColor theme="0"/>
        </patternFill>
      </fill>
      <alignment horizontal="center" vertical="center" textRotation="0" wrapText="0" indent="0" justifyLastLine="0" shrinkToFit="0" readingOrder="0"/>
    </dxf>
    <dxf>
      <font>
        <b/>
        <i val="0"/>
        <strike val="0"/>
        <condense val="0"/>
        <extend val="0"/>
        <outline val="0"/>
        <shadow val="0"/>
        <u val="none"/>
        <vertAlign val="baseline"/>
        <sz val="9"/>
        <color theme="1"/>
        <name val="Calibri"/>
        <scheme val="none"/>
      </font>
      <numFmt numFmtId="19" formatCode="dd/mm/yyyy"/>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9"/>
        <color rgb="FFFF0000"/>
        <name val="Calibri"/>
        <scheme val="none"/>
      </font>
      <alignment horizontal="center" vertical="center" textRotation="0" wrapText="0" indent="0" justifyLastLine="0" shrinkToFit="0" readingOrder="0"/>
    </dxf>
    <dxf>
      <font>
        <b/>
        <i val="0"/>
        <strike val="0"/>
        <condense val="0"/>
        <extend val="0"/>
        <outline val="0"/>
        <shadow val="0"/>
        <u val="none"/>
        <vertAlign val="baseline"/>
        <sz val="9"/>
        <color rgb="FFFF0000"/>
        <name val="Calibri"/>
        <scheme val="none"/>
      </font>
      <alignment horizontal="center" vertical="center" textRotation="0" wrapText="0" indent="0" justifyLastLine="0" shrinkToFit="0" readingOrder="0"/>
    </dxf>
    <dxf>
      <font>
        <b val="0"/>
        <i val="0"/>
        <strike val="0"/>
        <condense val="0"/>
        <extend val="0"/>
        <outline val="0"/>
        <shadow val="0"/>
        <u val="none"/>
        <vertAlign val="baseline"/>
        <sz val="9"/>
        <color rgb="FFFF33CC"/>
        <name val="Calibri"/>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9"/>
        <color theme="1"/>
        <name val="Calibri"/>
        <scheme val="none"/>
      </font>
      <numFmt numFmtId="166" formatCode="&quot;R$&quot;#,##0.00"/>
      <alignment horizontal="center" vertical="center" textRotation="0" wrapText="0" indent="0" justifyLastLine="0" shrinkToFit="0" readingOrder="0"/>
    </dxf>
    <dxf>
      <font>
        <b/>
        <i val="0"/>
        <strike val="0"/>
        <condense val="0"/>
        <extend val="0"/>
        <outline val="0"/>
        <shadow val="0"/>
        <u val="none"/>
        <vertAlign val="baseline"/>
        <sz val="9"/>
        <color rgb="FFFF33CC"/>
        <name val="Calibri"/>
        <family val="2"/>
        <scheme val="none"/>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9"/>
        <color theme="1"/>
        <name val="Calibri"/>
        <family val="2"/>
        <scheme val="none"/>
      </font>
      <numFmt numFmtId="19" formatCode="dd/mm/yyyy"/>
      <alignment horizontal="center" vertical="center" textRotation="0" wrapText="0" indent="0" justifyLastLine="0" shrinkToFit="0" readingOrder="0"/>
    </dxf>
    <dxf>
      <font>
        <b val="0"/>
        <i val="0"/>
        <strike val="0"/>
        <condense val="0"/>
        <extend val="0"/>
        <outline val="0"/>
        <shadow val="0"/>
        <u val="none"/>
        <vertAlign val="baseline"/>
        <sz val="9"/>
        <color theme="1"/>
        <name val="Calibri"/>
        <scheme val="none"/>
      </font>
      <numFmt numFmtId="166" formatCode="&quot;R$&quot;#,##0.00"/>
      <alignment horizontal="center" vertical="center" textRotation="0" wrapText="0" indent="0" justifyLastLine="0" shrinkToFit="0" readingOrder="0"/>
    </dxf>
    <dxf>
      <font>
        <b val="0"/>
        <i val="0"/>
        <strike val="0"/>
        <condense val="0"/>
        <extend val="0"/>
        <outline val="0"/>
        <shadow val="0"/>
        <u val="none"/>
        <vertAlign val="baseline"/>
        <sz val="9"/>
        <color theme="1"/>
        <name val="Calibri"/>
        <family val="2"/>
        <scheme val="none"/>
      </font>
      <numFmt numFmtId="19" formatCode="dd/mm/yyyy"/>
      <alignment horizontal="center" vertical="center" textRotation="0" wrapText="0" indent="0" justifyLastLine="0" shrinkToFit="0" readingOrder="0"/>
    </dxf>
    <dxf>
      <font>
        <b val="0"/>
        <i val="0"/>
        <strike val="0"/>
        <condense val="0"/>
        <extend val="0"/>
        <outline val="0"/>
        <shadow val="0"/>
        <u val="none"/>
        <vertAlign val="baseline"/>
        <sz val="9"/>
        <color theme="1"/>
        <name val="Calibri"/>
        <family val="2"/>
        <scheme val="none"/>
      </font>
      <numFmt numFmtId="166" formatCode="&quot;R$&quot;#,##0.00"/>
      <alignment horizontal="center" vertical="center" textRotation="0" wrapText="0" indent="0" justifyLastLine="0" shrinkToFit="0" readingOrder="0"/>
    </dxf>
    <dxf>
      <font>
        <b val="0"/>
        <i val="0"/>
        <strike val="0"/>
        <condense val="0"/>
        <extend val="0"/>
        <outline val="0"/>
        <shadow val="0"/>
        <u val="none"/>
        <vertAlign val="baseline"/>
        <sz val="9"/>
        <color theme="1"/>
        <name val="Calibri"/>
        <scheme val="none"/>
      </font>
      <numFmt numFmtId="166" formatCode="&quot;R$&quot;#,##0.00"/>
      <alignment horizontal="center" vertical="center" textRotation="0" wrapText="0" indent="0" justifyLastLine="0" shrinkToFit="0" readingOrder="0"/>
    </dxf>
    <dxf>
      <font>
        <b val="0"/>
        <i val="0"/>
        <strike val="0"/>
        <condense val="0"/>
        <extend val="0"/>
        <outline val="0"/>
        <shadow val="0"/>
        <u val="none"/>
        <vertAlign val="baseline"/>
        <sz val="9"/>
        <color theme="1"/>
        <name val="Calibri"/>
        <scheme val="none"/>
      </font>
      <numFmt numFmtId="166" formatCode="&quot;R$&quot;#,##0.00"/>
      <alignment horizontal="center" vertical="center" textRotation="0" wrapText="0" indent="0" justifyLastLine="0" shrinkToFit="0" readingOrder="0"/>
    </dxf>
    <dxf>
      <font>
        <b val="0"/>
        <i val="0"/>
        <strike val="0"/>
        <condense val="0"/>
        <extend val="0"/>
        <outline val="0"/>
        <shadow val="0"/>
        <u val="none"/>
        <vertAlign val="baseline"/>
        <sz val="9"/>
        <color theme="1"/>
        <name val="Calibri"/>
        <scheme val="none"/>
      </font>
      <numFmt numFmtId="166" formatCode="&quot;R$&quot;#,##0.00"/>
      <alignment horizontal="center" vertical="center" textRotation="0" wrapText="0" indent="0" justifyLastLine="0" shrinkToFit="0" readingOrder="0"/>
    </dxf>
    <dxf>
      <font>
        <b val="0"/>
        <i val="0"/>
        <strike val="0"/>
        <condense val="0"/>
        <extend val="0"/>
        <outline val="0"/>
        <shadow val="0"/>
        <u val="none"/>
        <vertAlign val="baseline"/>
        <sz val="9"/>
        <color theme="1"/>
        <name val="Calibri"/>
        <scheme val="none"/>
      </font>
      <numFmt numFmtId="166" formatCode="&quot;R$&quot;#,##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theme="1"/>
        <name val="Calibri"/>
        <scheme val="none"/>
      </font>
      <numFmt numFmtId="166" formatCode="&quot;R$&quot;#,##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theme="1"/>
        <name val="Calibri"/>
        <scheme val="none"/>
      </font>
      <numFmt numFmtId="166" formatCode="&quot;R$&quot;#,##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theme="1"/>
        <name val="Calibri"/>
        <scheme val="none"/>
      </font>
      <numFmt numFmtId="166" formatCode="&quot;R$&quot;#,##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theme="1"/>
        <name val="Calibri"/>
        <scheme val="none"/>
      </font>
      <numFmt numFmtId="166" formatCode="&quot;R$&quot;#,##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theme="1"/>
        <name val="Calibri"/>
        <scheme val="none"/>
      </font>
      <numFmt numFmtId="166" formatCode="&quot;R$&quot;#,##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theme="1"/>
        <name val="Calibri"/>
        <scheme val="none"/>
      </font>
      <numFmt numFmtId="166" formatCode="&quot;R$&quot;#,##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theme="1"/>
        <name val="Calibri"/>
        <scheme val="none"/>
      </font>
      <numFmt numFmtId="166" formatCode="&quot;R$&quot;#,##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theme="1"/>
        <name val="Calibri"/>
        <scheme val="none"/>
      </font>
      <numFmt numFmtId="166" formatCode="&quot;R$&quot;#,##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theme="1"/>
        <name val="Calibri"/>
        <family val="2"/>
        <scheme val="none"/>
      </font>
      <numFmt numFmtId="19" formatCode="dd/mm/yyyy"/>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9"/>
        <color theme="1"/>
        <name val="Calibri"/>
        <family val="2"/>
        <scheme val="none"/>
      </font>
      <numFmt numFmtId="0" formatCode="General"/>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9"/>
        <color theme="1"/>
        <name val="Calibri"/>
        <family val="2"/>
        <scheme val="none"/>
      </font>
      <numFmt numFmtId="0" formatCode="General"/>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9"/>
        <color theme="1"/>
        <name val="Calibri"/>
        <family val="2"/>
        <scheme val="none"/>
      </font>
      <numFmt numFmtId="0" formatCode="General"/>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9"/>
        <color theme="1"/>
        <name val="Calibri"/>
        <family val="2"/>
        <scheme val="none"/>
      </font>
      <numFmt numFmtId="0" formatCode="General"/>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9"/>
        <color theme="1"/>
        <name val="Calibri"/>
        <scheme val="none"/>
      </font>
      <numFmt numFmtId="19" formatCode="dd/mm/yyyy"/>
      <fill>
        <patternFill>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9"/>
        <color theme="1"/>
        <name val="Calibri"/>
        <scheme val="none"/>
      </font>
      <numFmt numFmtId="19" formatCode="dd/mm/yyyy"/>
      <alignment horizontal="center" vertical="center" textRotation="0" wrapText="0" indent="0" justifyLastLine="0" shrinkToFit="0" readingOrder="0"/>
    </dxf>
    <dxf>
      <font>
        <b val="0"/>
        <i val="0"/>
        <strike val="0"/>
        <condense val="0"/>
        <extend val="0"/>
        <outline val="0"/>
        <shadow val="0"/>
        <u val="none"/>
        <vertAlign val="baseline"/>
        <sz val="9"/>
        <color theme="1"/>
        <name val="Calibri"/>
        <scheme val="none"/>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9"/>
        <color theme="1"/>
        <name val="Calibri"/>
        <scheme val="none"/>
      </font>
      <numFmt numFmtId="19" formatCode="dd/mm/yyyy"/>
      <alignment horizontal="center" vertical="center" textRotation="0" wrapText="0" indent="0" justifyLastLine="0" shrinkToFit="0" readingOrder="0"/>
    </dxf>
    <dxf>
      <font>
        <b val="0"/>
        <i val="0"/>
        <strike val="0"/>
        <condense val="0"/>
        <extend val="0"/>
        <outline val="0"/>
        <shadow val="0"/>
        <u val="none"/>
        <vertAlign val="baseline"/>
        <sz val="9"/>
        <color theme="1"/>
        <name val="Calibri"/>
        <scheme val="none"/>
      </font>
      <numFmt numFmtId="19" formatCode="dd/mm/yyyy"/>
      <alignment horizontal="center" vertical="center" textRotation="0" wrapText="0" indent="0" justifyLastLine="0" shrinkToFit="0" readingOrder="0"/>
    </dxf>
    <dxf>
      <font>
        <b val="0"/>
        <i val="0"/>
        <strike val="0"/>
        <condense val="0"/>
        <extend val="0"/>
        <outline val="0"/>
        <shadow val="0"/>
        <u val="none"/>
        <vertAlign val="baseline"/>
        <sz val="9"/>
        <color theme="1"/>
        <name val="Calibri"/>
        <scheme val="none"/>
      </font>
      <numFmt numFmtId="164" formatCode="dd\-mmm\-yyyy"/>
      <alignment horizontal="center" vertical="center" textRotation="0" wrapText="0" indent="0" justifyLastLine="0" shrinkToFit="0" readingOrder="0"/>
    </dxf>
    <dxf>
      <font>
        <b val="0"/>
        <i val="0"/>
        <strike val="0"/>
        <condense val="0"/>
        <extend val="0"/>
        <outline val="0"/>
        <shadow val="0"/>
        <u val="none"/>
        <vertAlign val="baseline"/>
        <sz val="9"/>
        <color theme="1"/>
        <name val="Calibri"/>
        <scheme val="none"/>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9"/>
        <color theme="1"/>
        <name val="Calibri"/>
        <scheme val="none"/>
      </font>
      <numFmt numFmtId="164" formatCode="dd\-mmm\-yyyy"/>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none"/>
      </font>
      <numFmt numFmtId="164" formatCode="dd\-mmm\-yyyy"/>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none"/>
      </font>
      <alignment horizontal="center" vertical="center" textRotation="0" wrapText="0" indent="0" justifyLastLine="0" shrinkToFit="0" readingOrder="0"/>
    </dxf>
    <dxf>
      <font>
        <b val="0"/>
        <i val="0"/>
        <strike val="0"/>
        <condense val="0"/>
        <extend val="0"/>
        <outline val="0"/>
        <shadow val="0"/>
        <u val="none"/>
        <vertAlign val="baseline"/>
        <sz val="9"/>
        <color theme="1"/>
        <name val="Calibri"/>
        <scheme val="none"/>
      </font>
      <alignment horizontal="center" vertical="center" textRotation="0" wrapText="0" indent="0" justifyLastLine="0" shrinkToFit="0" readingOrder="0"/>
    </dxf>
    <dxf>
      <font>
        <b val="0"/>
        <i val="0"/>
        <strike val="0"/>
        <condense val="0"/>
        <extend val="0"/>
        <outline val="0"/>
        <shadow val="0"/>
        <u val="none"/>
        <vertAlign val="baseline"/>
        <sz val="9"/>
        <color theme="1"/>
        <name val="Calibri"/>
        <scheme val="none"/>
      </font>
      <alignment horizontal="center" vertical="center" textRotation="0" wrapText="1" indent="0" justifyLastLine="0" shrinkToFit="0" readingOrder="0"/>
    </dxf>
    <dxf>
      <font>
        <strike val="0"/>
        <outline val="0"/>
        <shadow val="0"/>
        <u val="none"/>
        <vertAlign val="baseline"/>
        <sz val="9"/>
        <color theme="1"/>
        <name val="Calibri"/>
        <scheme val="none"/>
      </font>
      <alignment horizontal="center" vertical="center" textRotation="0" wrapText="0" indent="0" justifyLastLine="0" shrinkToFit="0" readingOrder="0"/>
    </dxf>
    <dxf>
      <font>
        <strike val="0"/>
        <outline val="0"/>
        <shadow val="0"/>
        <u val="none"/>
        <vertAlign val="baseline"/>
        <sz val="9"/>
        <color theme="1"/>
        <name val="Calibri"/>
        <scheme val="none"/>
      </font>
      <alignment horizontal="center" vertical="center" textRotation="0" indent="0" justifyLastLine="0" shrinkToFit="0" readingOrder="0"/>
    </dxf>
    <dxf>
      <border>
        <bottom style="medium">
          <color indexed="64"/>
        </bottom>
      </border>
    </dxf>
    <dxf>
      <font>
        <b/>
        <strike val="0"/>
        <outline val="0"/>
        <shadow val="0"/>
        <u val="none"/>
        <vertAlign val="baseline"/>
        <sz val="9"/>
        <color theme="0"/>
        <name val="Calibri"/>
        <scheme val="none"/>
      </font>
      <fill>
        <patternFill patternType="solid">
          <fgColor indexed="64"/>
          <bgColor theme="1" tint="0.34998626667073579"/>
        </patternFill>
      </fill>
      <alignment horizontal="center" vertical="center" textRotation="0" wrapText="0" indent="0" justifyLastLine="0" shrinkToFit="0" readingOrder="0"/>
      <border diagonalUp="0" diagonalDown="0" outline="0">
        <left/>
        <right/>
        <top/>
        <bottom/>
      </border>
    </dxf>
    <dxf>
      <font>
        <b/>
        <color theme="1"/>
      </font>
      <border>
        <bottom style="thin">
          <color theme="4"/>
        </bottom>
        <vertical/>
        <horizontal/>
      </border>
    </dxf>
    <dxf>
      <font>
        <color theme="1"/>
      </font>
      <border diagonalUp="0" diagonalDown="0">
        <left/>
        <right/>
        <top/>
        <bottom/>
        <vertical/>
        <horizontal/>
      </border>
    </dxf>
    <dxf>
      <font>
        <b/>
        <color theme="1"/>
      </font>
      <border>
        <bottom style="thin">
          <color theme="8"/>
        </bottom>
        <vertical/>
        <horizontal/>
      </border>
    </dxf>
    <dxf>
      <font>
        <color theme="1"/>
      </font>
      <border diagonalUp="0" diagonalDown="0">
        <left/>
        <right/>
        <top/>
        <bottom/>
        <vertical/>
        <horizontal/>
      </border>
    </dxf>
    <dxf>
      <font>
        <b/>
        <color theme="1"/>
      </font>
      <border>
        <bottom style="thin">
          <color theme="5"/>
        </bottom>
        <vertical/>
        <horizontal/>
      </border>
    </dxf>
    <dxf>
      <font>
        <color theme="1"/>
      </font>
      <border>
        <left/>
        <right/>
        <top/>
        <bottom/>
        <vertical/>
        <horizontal/>
      </border>
    </dxf>
  </dxfs>
  <tableStyles count="3" defaultTableStyle="TableStyleMedium2" defaultPivotStyle="PivotStyleLight16">
    <tableStyle name="SlicerStyleDark2 2" pivot="0" table="0" count="10" xr9:uid="{00000000-0011-0000-FFFF-FFFF00000000}">
      <tableStyleElement type="wholeTable" dxfId="68"/>
      <tableStyleElement type="headerRow" dxfId="67"/>
    </tableStyle>
    <tableStyle name="SlicerStyleDark5 2" pivot="0" table="0" count="10" xr9:uid="{00000000-0011-0000-FFFF-FFFF01000000}">
      <tableStyleElement type="wholeTable" dxfId="66"/>
      <tableStyleElement type="headerRow" dxfId="65"/>
    </tableStyle>
    <tableStyle name="SlicerStyleLight1 2" pivot="0" table="0" count="10" xr9:uid="{00000000-0011-0000-FFFF-FFFF02000000}">
      <tableStyleElement type="wholeTable" dxfId="64"/>
      <tableStyleElement type="headerRow" dxfId="63"/>
    </tableStyle>
  </tableStyles>
  <colors>
    <mruColors>
      <color rgb="FFFF33CC"/>
      <color rgb="FFFF0000"/>
      <color rgb="FF03E388"/>
      <color rgb="FF18FCA0"/>
      <color rgb="FF03EF8F"/>
      <color rgb="FF03DF86"/>
      <color rgb="FFA80000"/>
      <color rgb="FFFAEA1E"/>
      <color rgb="FFFBF05B"/>
      <color rgb="FFC00000"/>
    </mruColors>
  </colors>
  <extLst>
    <ext xmlns:x14="http://schemas.microsoft.com/office/spreadsheetml/2009/9/main" uri="{46F421CA-312F-682f-3DD2-61675219B42D}">
      <x14:dxfs count="24">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8" tint="-0.249977111117893"/>
          </font>
          <fill>
            <patternFill patternType="solid">
              <fgColor theme="8" tint="0.59999389629810485"/>
              <bgColor theme="8" tint="0.59999389629810485"/>
            </patternFill>
          </fill>
          <border>
            <left style="thin">
              <color theme="8" tint="0.59999389629810485"/>
            </left>
            <right style="thin">
              <color theme="8" tint="0.59999389629810485"/>
            </right>
            <top style="thin">
              <color theme="8" tint="0.59999389629810485"/>
            </top>
            <bottom style="thin">
              <color theme="8" tint="0.59999389629810485"/>
            </bottom>
            <vertical/>
            <horizontal/>
          </border>
        </dxf>
        <dxf>
          <font>
            <color theme="0"/>
          </font>
          <fill>
            <patternFill patternType="solid">
              <fgColor theme="8"/>
              <bgColor theme="8"/>
            </patternFill>
          </fill>
          <border>
            <left style="thin">
              <color theme="8"/>
            </left>
            <right style="thin">
              <color theme="8"/>
            </right>
            <top style="thin">
              <color theme="8"/>
            </top>
            <bottom style="thin">
              <color theme="8"/>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5" tint="-0.249977111117893"/>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font>
          <fill>
            <patternFill patternType="solid">
              <fgColor theme="5"/>
              <bgColor theme="5"/>
            </patternFill>
          </fill>
          <border>
            <left style="thin">
              <color theme="5"/>
            </left>
            <right style="thin">
              <color theme="5"/>
            </right>
            <top style="thin">
              <color theme="5"/>
            </top>
            <bottom style="thin">
              <color theme="5"/>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StyleDark2 2">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licerStyleDark5 2">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Light1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4.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5" Type="http://schemas.openxmlformats.org/officeDocument/2006/relationships/worksheet" Target="worksheets/sheet5.xml"/><Relationship Id="rId15" Type="http://schemas.openxmlformats.org/officeDocument/2006/relationships/styles" Target="styles.xml"/><Relationship Id="rId10"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4E05-48E2-9CB4-9E89F055A1D6}"/>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4E05-48E2-9CB4-9E89F055A1D6}"/>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4E05-48E2-9CB4-9E89F055A1D6}"/>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4E05-48E2-9CB4-9E89F055A1D6}"/>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4E05-48E2-9CB4-9E89F055A1D6}"/>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4E05-48E2-9CB4-9E89F055A1D6}"/>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4E05-48E2-9CB4-9E89F055A1D6}"/>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extLst>
              <c:ext xmlns:c16="http://schemas.microsoft.com/office/drawing/2014/chart" uri="{C3380CC4-5D6E-409C-BE32-E72D297353CC}">
                <c16:uniqueId val="{0000000F-4E05-48E2-9CB4-9E89F055A1D6}"/>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extLst>
              <c:ext xmlns:c16="http://schemas.microsoft.com/office/drawing/2014/chart" uri="{C3380CC4-5D6E-409C-BE32-E72D297353CC}">
                <c16:uniqueId val="{00000011-4E05-48E2-9CB4-9E89F055A1D6}"/>
              </c:ext>
            </c:extLst>
          </c:dPt>
          <c:dLbls>
            <c:dLbl>
              <c:idx val="0"/>
              <c:layout>
                <c:manualLayout>
                  <c:x val="4.9270237259946469E-2"/>
                  <c:y val="7.755968001322745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05-48E2-9CB4-9E89F055A1D6}"/>
                </c:ext>
              </c:extLst>
            </c:dLbl>
            <c:dLbl>
              <c:idx val="1"/>
              <c:layout>
                <c:manualLayout>
                  <c:x val="-0.12916213196122761"/>
                  <c:y val="-1.342424007335002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05-48E2-9CB4-9E89F055A1D6}"/>
                </c:ext>
              </c:extLst>
            </c:dLbl>
            <c:dLbl>
              <c:idx val="2"/>
              <c:layout>
                <c:manualLayout>
                  <c:x val="-3.0297029702970296E-2"/>
                  <c:y val="-4.133277300402903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E05-48E2-9CB4-9E89F055A1D6}"/>
                </c:ext>
              </c:extLst>
            </c:dLbl>
            <c:dLbl>
              <c:idx val="3"/>
              <c:layout>
                <c:manualLayout>
                  <c:x val="-0.11013164938541098"/>
                  <c:y val="2.835184406950040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05-48E2-9CB4-9E89F055A1D6}"/>
                </c:ext>
              </c:extLst>
            </c:dLbl>
            <c:dLbl>
              <c:idx val="4"/>
              <c:layout>
                <c:manualLayout>
                  <c:x val="-0.17297086874041734"/>
                  <c:y val="4.909880536634124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E05-48E2-9CB4-9E89F055A1D6}"/>
                </c:ext>
              </c:extLst>
            </c:dLbl>
            <c:dLbl>
              <c:idx val="5"/>
              <c:layout>
                <c:manualLayout>
                  <c:x val="-2.2442244224422453E-2"/>
                  <c:y val="3.9582592609344339E-2"/>
                </c:manualLayout>
              </c:layout>
              <c:showLegendKey val="0"/>
              <c:showVal val="1"/>
              <c:showCatName val="1"/>
              <c:showSerName val="0"/>
              <c:showPercent val="0"/>
              <c:showBubbleSize val="0"/>
              <c:extLst>
                <c:ext xmlns:c15="http://schemas.microsoft.com/office/drawing/2012/chart" uri="{CE6537A1-D6FC-4f65-9D91-7224C49458BB}">
                  <c15:layout>
                    <c:manualLayout>
                      <c:w val="0.29306930693069305"/>
                      <c:h val="9.7004265072503842E-2"/>
                    </c:manualLayout>
                  </c15:layout>
                </c:ext>
                <c:ext xmlns:c16="http://schemas.microsoft.com/office/drawing/2014/chart" uri="{C3380CC4-5D6E-409C-BE32-E72D297353CC}">
                  <c16:uniqueId val="{0000000B-4E05-48E2-9CB4-9E89F055A1D6}"/>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pt-BR"/>
              </a:p>
            </c:txPr>
            <c:showLegendKey val="0"/>
            <c:showVal val="1"/>
            <c:showCatName val="1"/>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'Overview concorrência'!$F$5:$F$13</c:f>
              <c:strCache>
                <c:ptCount val="9"/>
                <c:pt idx="0">
                  <c:v>Nobel</c:v>
                </c:pt>
                <c:pt idx="1">
                  <c:v>Antilhas</c:v>
                </c:pt>
                <c:pt idx="2">
                  <c:v>Print Bag</c:v>
                </c:pt>
                <c:pt idx="3">
                  <c:v>Vifran </c:v>
                </c:pt>
                <c:pt idx="4">
                  <c:v>Fornecedor local</c:v>
                </c:pt>
                <c:pt idx="5">
                  <c:v>Printset</c:v>
                </c:pt>
                <c:pt idx="6">
                  <c:v>Rio Plastic</c:v>
                </c:pt>
                <c:pt idx="7">
                  <c:v>Cipapel</c:v>
                </c:pt>
                <c:pt idx="8">
                  <c:v>Não informado</c:v>
                </c:pt>
              </c:strCache>
            </c:strRef>
          </c:cat>
          <c:val>
            <c:numRef>
              <c:f>'Overview concorrência'!$L$5:$L$13</c:f>
              <c:numCache>
                <c:formatCode>0.0%</c:formatCode>
                <c:ptCount val="9"/>
                <c:pt idx="0">
                  <c:v>0.34345403547221209</c:v>
                </c:pt>
                <c:pt idx="1">
                  <c:v>0.17843983949660144</c:v>
                </c:pt>
                <c:pt idx="2">
                  <c:v>0.13867684844733</c:v>
                </c:pt>
                <c:pt idx="3">
                  <c:v>5.7127941872766215E-2</c:v>
                </c:pt>
                <c:pt idx="4">
                  <c:v>4.6462611485212871E-2</c:v>
                </c:pt>
                <c:pt idx="5">
                  <c:v>3.9619281111421829E-2</c:v>
                </c:pt>
                <c:pt idx="6">
                  <c:v>1.7783654589785935E-2</c:v>
                </c:pt>
                <c:pt idx="7">
                  <c:v>1.5757668623860955E-2</c:v>
                </c:pt>
                <c:pt idx="8">
                  <c:v>1.5127361878906516E-2</c:v>
                </c:pt>
              </c:numCache>
            </c:numRef>
          </c:val>
          <c:extLst>
            <c:ext xmlns:c16="http://schemas.microsoft.com/office/drawing/2014/chart" uri="{C3380CC4-5D6E-409C-BE32-E72D297353CC}">
              <c16:uniqueId val="{00000000-AC2A-46B6-8CFA-D8E1B5148F7F}"/>
            </c:ext>
          </c:extLst>
        </c:ser>
        <c:dLbls>
          <c:showLegendKey val="0"/>
          <c:showVal val="1"/>
          <c:showCatName val="1"/>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5"/>
      </a:solidFill>
      <a:prstDash val="solid"/>
      <a:miter lim="800000"/>
    </a:ln>
    <a:effectLst/>
  </c:spPr>
  <c:txPr>
    <a:bodyPr/>
    <a:lstStyle/>
    <a:p>
      <a:pPr>
        <a:defRPr>
          <a:solidFill>
            <a:schemeClr val="dk1"/>
          </a:solidFill>
          <a:latin typeface="+mn-lt"/>
          <a:ea typeface="+mn-ea"/>
          <a:cs typeface="+mn-cs"/>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'Overview concorrência'!$G$4</c:f>
              <c:strCache>
                <c:ptCount val="1"/>
                <c:pt idx="0">
                  <c:v> Paulo </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cat>
            <c:strRef>
              <c:f>'Overview concorrência'!$F$6:$F$13</c:f>
              <c:strCache>
                <c:ptCount val="8"/>
                <c:pt idx="0">
                  <c:v>Antilhas</c:v>
                </c:pt>
                <c:pt idx="1">
                  <c:v>Print Bag</c:v>
                </c:pt>
                <c:pt idx="2">
                  <c:v>Vifran </c:v>
                </c:pt>
                <c:pt idx="3">
                  <c:v>Fornecedor local</c:v>
                </c:pt>
                <c:pt idx="4">
                  <c:v>Printset</c:v>
                </c:pt>
                <c:pt idx="5">
                  <c:v>Rio Plastic</c:v>
                </c:pt>
                <c:pt idx="6">
                  <c:v>Cipapel</c:v>
                </c:pt>
                <c:pt idx="7">
                  <c:v>Não informado</c:v>
                </c:pt>
              </c:strCache>
            </c:strRef>
          </c:cat>
          <c:val>
            <c:numRef>
              <c:f>'Overview concorrência'!$G$6:$G$13</c:f>
              <c:numCache>
                <c:formatCode>_-[$R$-416]* #,##0_-;\-[$R$-416]* #,##0_-;_-[$R$-416]* "-"??_-;_-@_-</c:formatCode>
                <c:ptCount val="8"/>
                <c:pt idx="0">
                  <c:v>31245000</c:v>
                </c:pt>
                <c:pt idx="1">
                  <c:v>4100000</c:v>
                </c:pt>
                <c:pt idx="2">
                  <c:v>5500000</c:v>
                </c:pt>
                <c:pt idx="3">
                  <c:v>0</c:v>
                </c:pt>
                <c:pt idx="4">
                  <c:v>0</c:v>
                </c:pt>
                <c:pt idx="5">
                  <c:v>3950000</c:v>
                </c:pt>
                <c:pt idx="6">
                  <c:v>3500000</c:v>
                </c:pt>
                <c:pt idx="7">
                  <c:v>3360000</c:v>
                </c:pt>
              </c:numCache>
            </c:numRef>
          </c:val>
          <c:extLst>
            <c:ext xmlns:c16="http://schemas.microsoft.com/office/drawing/2014/chart" uri="{C3380CC4-5D6E-409C-BE32-E72D297353CC}">
              <c16:uniqueId val="{00000000-7FD4-497C-B659-15033789CA98}"/>
            </c:ext>
          </c:extLst>
        </c:ser>
        <c:ser>
          <c:idx val="1"/>
          <c:order val="1"/>
          <c:tx>
            <c:strRef>
              <c:f>'Overview concorrência'!$H$4</c:f>
              <c:strCache>
                <c:ptCount val="1"/>
                <c:pt idx="0">
                  <c:v> Sandra </c:v>
                </c:pt>
              </c:strCache>
            </c:strRef>
          </c:tx>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cat>
            <c:strRef>
              <c:f>'Overview concorrência'!$F$6:$F$13</c:f>
              <c:strCache>
                <c:ptCount val="8"/>
                <c:pt idx="0">
                  <c:v>Antilhas</c:v>
                </c:pt>
                <c:pt idx="1">
                  <c:v>Print Bag</c:v>
                </c:pt>
                <c:pt idx="2">
                  <c:v>Vifran </c:v>
                </c:pt>
                <c:pt idx="3">
                  <c:v>Fornecedor local</c:v>
                </c:pt>
                <c:pt idx="4">
                  <c:v>Printset</c:v>
                </c:pt>
                <c:pt idx="5">
                  <c:v>Rio Plastic</c:v>
                </c:pt>
                <c:pt idx="6">
                  <c:v>Cipapel</c:v>
                </c:pt>
                <c:pt idx="7">
                  <c:v>Não informado</c:v>
                </c:pt>
              </c:strCache>
            </c:strRef>
          </c:cat>
          <c:val>
            <c:numRef>
              <c:f>'Overview concorrência'!$H$6:$H$13</c:f>
              <c:numCache>
                <c:formatCode>_-[$R$-416]* #,##0_-;\-[$R$-416]* #,##0_-;_-[$R$-416]* "-"??_-;_-@_-</c:formatCode>
                <c:ptCount val="8"/>
                <c:pt idx="0">
                  <c:v>8389000</c:v>
                </c:pt>
                <c:pt idx="1">
                  <c:v>26702080</c:v>
                </c:pt>
                <c:pt idx="2">
                  <c:v>7188920</c:v>
                </c:pt>
                <c:pt idx="3">
                  <c:v>10320000</c:v>
                </c:pt>
                <c:pt idx="4">
                  <c:v>8800000</c:v>
                </c:pt>
                <c:pt idx="5">
                  <c:v>0</c:v>
                </c:pt>
                <c:pt idx="6">
                  <c:v>0</c:v>
                </c:pt>
                <c:pt idx="7">
                  <c:v>0</c:v>
                </c:pt>
              </c:numCache>
            </c:numRef>
          </c:val>
          <c:extLst>
            <c:ext xmlns:c16="http://schemas.microsoft.com/office/drawing/2014/chart" uri="{C3380CC4-5D6E-409C-BE32-E72D297353CC}">
              <c16:uniqueId val="{00000001-7FD4-497C-B659-15033789CA98}"/>
            </c:ext>
          </c:extLst>
        </c:ser>
        <c:dLbls>
          <c:showLegendKey val="0"/>
          <c:showVal val="0"/>
          <c:showCatName val="0"/>
          <c:showSerName val="0"/>
          <c:showPercent val="0"/>
          <c:showBubbleSize val="0"/>
        </c:dLbls>
        <c:gapWidth val="247"/>
        <c:axId val="336166568"/>
        <c:axId val="376380256"/>
      </c:barChart>
      <c:lineChart>
        <c:grouping val="standard"/>
        <c:varyColors val="0"/>
        <c:ser>
          <c:idx val="2"/>
          <c:order val="2"/>
          <c:tx>
            <c:strRef>
              <c:f>'Overview concorrência'!$I$4</c:f>
              <c:strCache>
                <c:ptCount val="1"/>
                <c:pt idx="0">
                  <c:v> Total Geral </c:v>
                </c:pt>
              </c:strCache>
            </c:strRef>
          </c:tx>
          <c:spPr>
            <a:ln w="28575" cap="rnd">
              <a:solidFill>
                <a:schemeClr val="accent3"/>
              </a:solidFill>
              <a:round/>
            </a:ln>
            <a:effectLst/>
          </c:spPr>
          <c:marker>
            <c:symbol val="none"/>
          </c:marker>
          <c:cat>
            <c:strRef>
              <c:f>'Overview concorrência'!$F$6:$F$13</c:f>
              <c:strCache>
                <c:ptCount val="8"/>
                <c:pt idx="0">
                  <c:v>Antilhas</c:v>
                </c:pt>
                <c:pt idx="1">
                  <c:v>Print Bag</c:v>
                </c:pt>
                <c:pt idx="2">
                  <c:v>Vifran </c:v>
                </c:pt>
                <c:pt idx="3">
                  <c:v>Fornecedor local</c:v>
                </c:pt>
                <c:pt idx="4">
                  <c:v>Printset</c:v>
                </c:pt>
                <c:pt idx="5">
                  <c:v>Rio Plastic</c:v>
                </c:pt>
                <c:pt idx="6">
                  <c:v>Cipapel</c:v>
                </c:pt>
                <c:pt idx="7">
                  <c:v>Não informado</c:v>
                </c:pt>
              </c:strCache>
            </c:strRef>
          </c:cat>
          <c:val>
            <c:numRef>
              <c:f>'Overview concorrência'!$I$6:$I$13</c:f>
              <c:numCache>
                <c:formatCode>_-[$R$-416]* #,##0_-;\-[$R$-416]* #,##0_-;_-[$R$-416]* "-"??_-;_-@_-</c:formatCode>
                <c:ptCount val="8"/>
                <c:pt idx="0">
                  <c:v>39634000</c:v>
                </c:pt>
                <c:pt idx="1">
                  <c:v>30802080</c:v>
                </c:pt>
                <c:pt idx="2">
                  <c:v>12688920</c:v>
                </c:pt>
                <c:pt idx="3">
                  <c:v>10320000</c:v>
                </c:pt>
                <c:pt idx="4">
                  <c:v>8800000</c:v>
                </c:pt>
                <c:pt idx="5">
                  <c:v>3950000</c:v>
                </c:pt>
                <c:pt idx="6">
                  <c:v>3500000</c:v>
                </c:pt>
                <c:pt idx="7">
                  <c:v>3360000</c:v>
                </c:pt>
              </c:numCache>
            </c:numRef>
          </c:val>
          <c:smooth val="0"/>
          <c:extLst>
            <c:ext xmlns:c16="http://schemas.microsoft.com/office/drawing/2014/chart" uri="{C3380CC4-5D6E-409C-BE32-E72D297353CC}">
              <c16:uniqueId val="{00000002-7FD4-497C-B659-15033789CA98}"/>
            </c:ext>
          </c:extLst>
        </c:ser>
        <c:dLbls>
          <c:showLegendKey val="0"/>
          <c:showVal val="0"/>
          <c:showCatName val="0"/>
          <c:showSerName val="0"/>
          <c:showPercent val="0"/>
          <c:showBubbleSize val="0"/>
        </c:dLbls>
        <c:marker val="1"/>
        <c:smooth val="0"/>
        <c:axId val="336166568"/>
        <c:axId val="376380256"/>
      </c:lineChart>
      <c:catAx>
        <c:axId val="336166568"/>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pt-BR"/>
          </a:p>
        </c:txPr>
        <c:crossAx val="376380256"/>
        <c:crosses val="autoZero"/>
        <c:auto val="1"/>
        <c:lblAlgn val="ctr"/>
        <c:lblOffset val="100"/>
        <c:noMultiLvlLbl val="0"/>
      </c:catAx>
      <c:valAx>
        <c:axId val="376380256"/>
        <c:scaling>
          <c:orientation val="minMax"/>
        </c:scaling>
        <c:delete val="0"/>
        <c:axPos val="l"/>
        <c:numFmt formatCode="_-[$R$-416]* #,##0_-;\-[$R$-416]* #,##0_-;_-[$R$-416]*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pt-BR"/>
          </a:p>
        </c:txPr>
        <c:crossAx val="336166568"/>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dk1"/>
                </a:solidFill>
                <a:latin typeface="+mn-lt"/>
                <a:ea typeface="+mn-ea"/>
                <a:cs typeface="+mn-cs"/>
              </a:defRPr>
            </a:pPr>
            <a:endParaRPr lang="pt-BR"/>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5"/>
      </a:solidFill>
      <a:prstDash val="solid"/>
      <a:miter lim="800000"/>
    </a:ln>
    <a:effectLst/>
  </c:spPr>
  <c:txPr>
    <a:bodyPr/>
    <a:lstStyle/>
    <a:p>
      <a:pPr>
        <a:defRPr>
          <a:solidFill>
            <a:schemeClr val="dk1"/>
          </a:solidFill>
          <a:latin typeface="+mn-lt"/>
          <a:ea typeface="+mn-ea"/>
          <a:cs typeface="+mn-cs"/>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2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cap="flat" cmpd="sng" algn="ctr">
        <a:solidFill>
          <a:schemeClr val="tx1">
            <a:lumMod val="65000"/>
            <a:lumOff val="35000"/>
          </a:schemeClr>
        </a:solidFill>
        <a:round/>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15875" cap="flat" cmpd="sng" algn="ctr">
        <a:solidFill>
          <a:schemeClr val="tx1">
            <a:lumMod val="65000"/>
            <a:lumOff val="3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svg"/><Relationship Id="rId18" Type="http://schemas.openxmlformats.org/officeDocument/2006/relationships/image" Target="../media/image18.png"/><Relationship Id="rId3" Type="http://schemas.openxmlformats.org/officeDocument/2006/relationships/image" Target="../media/image3.png"/><Relationship Id="rId21" Type="http://schemas.openxmlformats.org/officeDocument/2006/relationships/image" Target="../media/image21.sv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svg"/><Relationship Id="rId2" Type="http://schemas.openxmlformats.org/officeDocument/2006/relationships/image" Target="../media/image2.sv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svg"/><Relationship Id="rId5" Type="http://schemas.openxmlformats.org/officeDocument/2006/relationships/image" Target="../media/image5.png"/><Relationship Id="rId15" Type="http://schemas.openxmlformats.org/officeDocument/2006/relationships/image" Target="../media/image15.svg"/><Relationship Id="rId10" Type="http://schemas.openxmlformats.org/officeDocument/2006/relationships/image" Target="../media/image10.png"/><Relationship Id="rId19" Type="http://schemas.openxmlformats.org/officeDocument/2006/relationships/image" Target="../media/image19.svg"/><Relationship Id="rId4" Type="http://schemas.openxmlformats.org/officeDocument/2006/relationships/image" Target="../media/image4.svg"/><Relationship Id="rId9" Type="http://schemas.openxmlformats.org/officeDocument/2006/relationships/image" Target="../media/image9.svg"/><Relationship Id="rId1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2</xdr:col>
      <xdr:colOff>442911</xdr:colOff>
      <xdr:row>0</xdr:row>
      <xdr:rowOff>0</xdr:rowOff>
    </xdr:from>
    <xdr:ext cx="347664" cy="347664"/>
    <xdr:pic>
      <xdr:nvPicPr>
        <xdr:cNvPr id="2" name="Graphic 3" descr="Thumbs Up Sign">
          <a:extLst>
            <a:ext uri="{FF2B5EF4-FFF2-40B4-BE49-F238E27FC236}">
              <a16:creationId xmlns:a16="http://schemas.microsoft.com/office/drawing/2014/main" id="{615964AA-A139-4902-949A-4FA50A1A9547}"/>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824036" y="0"/>
          <a:ext cx="347664" cy="347664"/>
        </a:xfrm>
        <a:prstGeom prst="rect">
          <a:avLst/>
        </a:prstGeom>
      </xdr:spPr>
    </xdr:pic>
    <xdr:clientData/>
  </xdr:oneCellAnchor>
  <xdr:oneCellAnchor>
    <xdr:from>
      <xdr:col>4</xdr:col>
      <xdr:colOff>9524</xdr:colOff>
      <xdr:row>0</xdr:row>
      <xdr:rowOff>33337</xdr:rowOff>
    </xdr:from>
    <xdr:ext cx="352425" cy="352425"/>
    <xdr:pic>
      <xdr:nvPicPr>
        <xdr:cNvPr id="3" name="Graphic 4" descr="Thumbs Up Sign">
          <a:extLst>
            <a:ext uri="{FF2B5EF4-FFF2-40B4-BE49-F238E27FC236}">
              <a16:creationId xmlns:a16="http://schemas.microsoft.com/office/drawing/2014/main" id="{9D56E4D8-1DA0-4ABF-BF02-84B75D996C4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flipV="1">
          <a:off x="3028949" y="33337"/>
          <a:ext cx="352425" cy="352425"/>
        </a:xfrm>
        <a:prstGeom prst="rect">
          <a:avLst/>
        </a:prstGeom>
      </xdr:spPr>
    </xdr:pic>
    <xdr:clientData/>
  </xdr:oneCellAnchor>
  <xdr:twoCellAnchor>
    <xdr:from>
      <xdr:col>6</xdr:col>
      <xdr:colOff>38099</xdr:colOff>
      <xdr:row>5</xdr:row>
      <xdr:rowOff>275731</xdr:rowOff>
    </xdr:from>
    <xdr:to>
      <xdr:col>6</xdr:col>
      <xdr:colOff>914400</xdr:colOff>
      <xdr:row>8</xdr:row>
      <xdr:rowOff>29356</xdr:rowOff>
    </xdr:to>
    <xdr:sp macro="" textlink="G7">
      <xdr:nvSpPr>
        <xdr:cNvPr id="4" name="Flowchart: Off-page Connector 19">
          <a:extLst>
            <a:ext uri="{FF2B5EF4-FFF2-40B4-BE49-F238E27FC236}">
              <a16:creationId xmlns:a16="http://schemas.microsoft.com/office/drawing/2014/main" id="{B8AAE164-B62B-4A86-8F19-E8D5B8CAFD29}"/>
            </a:ext>
          </a:extLst>
        </xdr:cNvPr>
        <xdr:cNvSpPr/>
      </xdr:nvSpPr>
      <xdr:spPr>
        <a:xfrm>
          <a:off x="4457699" y="837706"/>
          <a:ext cx="876301" cy="515625"/>
        </a:xfrm>
        <a:prstGeom prst="flowChartOffpageConnector">
          <a:avLst/>
        </a:prstGeom>
        <a:solidFill>
          <a:srgbClr val="A8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557EB3D8-CC61-4D9C-AEF5-521C1A199AFD}" type="TxLink">
            <a:rPr lang="en-US" sz="1000" b="1" i="0" u="none" strike="noStrike">
              <a:solidFill>
                <a:schemeClr val="bg1"/>
              </a:solidFill>
              <a:latin typeface="Calibri"/>
              <a:cs typeface="Calibri"/>
            </a:rPr>
            <a:pPr algn="ctr"/>
            <a:t>0</a:t>
          </a:fld>
          <a:endParaRPr lang="en-US" sz="1000" b="1">
            <a:solidFill>
              <a:schemeClr val="bg1"/>
            </a:solidFill>
          </a:endParaRPr>
        </a:p>
      </xdr:txBody>
    </xdr:sp>
    <xdr:clientData/>
  </xdr:twoCellAnchor>
  <xdr:twoCellAnchor>
    <xdr:from>
      <xdr:col>7</xdr:col>
      <xdr:colOff>19050</xdr:colOff>
      <xdr:row>5</xdr:row>
      <xdr:rowOff>273350</xdr:rowOff>
    </xdr:from>
    <xdr:to>
      <xdr:col>8</xdr:col>
      <xdr:colOff>9525</xdr:colOff>
      <xdr:row>8</xdr:row>
      <xdr:rowOff>17450</xdr:rowOff>
    </xdr:to>
    <xdr:sp macro="" textlink="$H$7">
      <xdr:nvSpPr>
        <xdr:cNvPr id="5" name="Flowchart: Off-page Connector 12">
          <a:extLst>
            <a:ext uri="{FF2B5EF4-FFF2-40B4-BE49-F238E27FC236}">
              <a16:creationId xmlns:a16="http://schemas.microsoft.com/office/drawing/2014/main" id="{5A53A293-164A-4D7C-8A09-9B6986180466}"/>
            </a:ext>
          </a:extLst>
        </xdr:cNvPr>
        <xdr:cNvSpPr/>
      </xdr:nvSpPr>
      <xdr:spPr>
        <a:xfrm>
          <a:off x="5372100" y="835325"/>
          <a:ext cx="857250" cy="506100"/>
        </a:xfrm>
        <a:prstGeom prst="flowChartOffpageConnector">
          <a:avLst/>
        </a:prstGeom>
        <a:solidFill>
          <a:srgbClr val="EB4807"/>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E5C8D6B9-99D3-4753-8279-26CA51518D51}" type="TxLink">
            <a:rPr lang="en-US" sz="1000" b="1" i="0" u="none" strike="noStrike">
              <a:solidFill>
                <a:schemeClr val="bg1"/>
              </a:solidFill>
              <a:latin typeface="Calibri"/>
              <a:cs typeface="Calibri"/>
            </a:rPr>
            <a:pPr algn="ctr"/>
            <a:t>0</a:t>
          </a:fld>
          <a:endParaRPr lang="en-US" sz="1000" b="1">
            <a:solidFill>
              <a:schemeClr val="bg1"/>
            </a:solidFill>
          </a:endParaRPr>
        </a:p>
      </xdr:txBody>
    </xdr:sp>
    <xdr:clientData/>
  </xdr:twoCellAnchor>
  <xdr:twoCellAnchor>
    <xdr:from>
      <xdr:col>8</xdr:col>
      <xdr:colOff>47625</xdr:colOff>
      <xdr:row>5</xdr:row>
      <xdr:rowOff>276923</xdr:rowOff>
    </xdr:from>
    <xdr:to>
      <xdr:col>8</xdr:col>
      <xdr:colOff>866775</xdr:colOff>
      <xdr:row>8</xdr:row>
      <xdr:rowOff>30548</xdr:rowOff>
    </xdr:to>
    <xdr:sp macro="" textlink="$I$7">
      <xdr:nvSpPr>
        <xdr:cNvPr id="6" name="Flowchart: Off-page Connector 13">
          <a:extLst>
            <a:ext uri="{FF2B5EF4-FFF2-40B4-BE49-F238E27FC236}">
              <a16:creationId xmlns:a16="http://schemas.microsoft.com/office/drawing/2014/main" id="{C466FAB3-5977-4053-A551-345808E2C68E}"/>
            </a:ext>
          </a:extLst>
        </xdr:cNvPr>
        <xdr:cNvSpPr/>
      </xdr:nvSpPr>
      <xdr:spPr>
        <a:xfrm>
          <a:off x="6267450" y="1724723"/>
          <a:ext cx="819150" cy="515625"/>
        </a:xfrm>
        <a:prstGeom prst="flowChartOffpageConnector">
          <a:avLst/>
        </a:prstGeom>
        <a:solidFill>
          <a:srgbClr val="FBF05B"/>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21548E8C-D177-4E7D-B50C-2A34C489A32B}" type="TxLink">
            <a:rPr lang="en-US" sz="1000" b="1" i="0" u="none" strike="noStrike">
              <a:solidFill>
                <a:schemeClr val="bg1"/>
              </a:solidFill>
              <a:latin typeface="Calibri"/>
              <a:cs typeface="Calibri"/>
            </a:rPr>
            <a:pPr algn="ctr"/>
            <a:t>0</a:t>
          </a:fld>
          <a:endParaRPr lang="en-US" sz="1000" b="1">
            <a:solidFill>
              <a:schemeClr val="bg1"/>
            </a:solidFill>
          </a:endParaRPr>
        </a:p>
      </xdr:txBody>
    </xdr:sp>
    <xdr:clientData/>
  </xdr:twoCellAnchor>
  <xdr:twoCellAnchor>
    <xdr:from>
      <xdr:col>9</xdr:col>
      <xdr:colOff>926431</xdr:colOff>
      <xdr:row>5</xdr:row>
      <xdr:rowOff>255490</xdr:rowOff>
    </xdr:from>
    <xdr:to>
      <xdr:col>9</xdr:col>
      <xdr:colOff>1876425</xdr:colOff>
      <xdr:row>7</xdr:row>
      <xdr:rowOff>228190</xdr:rowOff>
    </xdr:to>
    <xdr:sp macro="" textlink="#REF!">
      <xdr:nvSpPr>
        <xdr:cNvPr id="7" name="Flowchart: Off-page Connector 14">
          <a:extLst>
            <a:ext uri="{FF2B5EF4-FFF2-40B4-BE49-F238E27FC236}">
              <a16:creationId xmlns:a16="http://schemas.microsoft.com/office/drawing/2014/main" id="{C2DF93B0-FEE3-4DA2-A0B6-38FE64BD86A5}"/>
            </a:ext>
          </a:extLst>
        </xdr:cNvPr>
        <xdr:cNvSpPr/>
      </xdr:nvSpPr>
      <xdr:spPr>
        <a:xfrm>
          <a:off x="12051631" y="950815"/>
          <a:ext cx="949994" cy="382275"/>
        </a:xfrm>
        <a:prstGeom prst="flowChartOffpageConnector">
          <a:avLst/>
        </a:prstGeom>
        <a:solidFill>
          <a:srgbClr val="136BF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4CB194CC-6B12-4761-92EB-F38C19473FFF}" type="TxLink">
            <a:rPr lang="en-US" sz="1100" b="1" i="0" u="none" strike="noStrike">
              <a:solidFill>
                <a:schemeClr val="bg1"/>
              </a:solidFill>
              <a:latin typeface="Calibri"/>
              <a:cs typeface="Calibri"/>
            </a:rPr>
            <a:pPr algn="ctr"/>
            <a:t>1</a:t>
          </a:fld>
          <a:endParaRPr lang="en-US" sz="1100" b="1">
            <a:solidFill>
              <a:schemeClr val="bg1"/>
            </a:solidFill>
          </a:endParaRPr>
        </a:p>
      </xdr:txBody>
    </xdr:sp>
    <xdr:clientData/>
  </xdr:twoCellAnchor>
  <xdr:oneCellAnchor>
    <xdr:from>
      <xdr:col>4</xdr:col>
      <xdr:colOff>739774</xdr:colOff>
      <xdr:row>8</xdr:row>
      <xdr:rowOff>200025</xdr:rowOff>
    </xdr:from>
    <xdr:ext cx="405667" cy="407457"/>
    <xdr:pic>
      <xdr:nvPicPr>
        <xdr:cNvPr id="8" name="Graphic 15" descr="Stopwatch">
          <a:extLst>
            <a:ext uri="{FF2B5EF4-FFF2-40B4-BE49-F238E27FC236}">
              <a16:creationId xmlns:a16="http://schemas.microsoft.com/office/drawing/2014/main" id="{6FAB5914-256F-4CBD-8BBD-A4D8BCCAA93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759199" y="1447800"/>
          <a:ext cx="405667" cy="407457"/>
        </a:xfrm>
        <a:prstGeom prst="rect">
          <a:avLst/>
        </a:prstGeom>
      </xdr:spPr>
    </xdr:pic>
    <xdr:clientData/>
  </xdr:oneCellAnchor>
  <xdr:twoCellAnchor>
    <xdr:from>
      <xdr:col>10</xdr:col>
      <xdr:colOff>85726</xdr:colOff>
      <xdr:row>5</xdr:row>
      <xdr:rowOff>276921</xdr:rowOff>
    </xdr:from>
    <xdr:to>
      <xdr:col>10</xdr:col>
      <xdr:colOff>923925</xdr:colOff>
      <xdr:row>8</xdr:row>
      <xdr:rowOff>38100</xdr:rowOff>
    </xdr:to>
    <xdr:sp macro="" textlink="$K$7">
      <xdr:nvSpPr>
        <xdr:cNvPr id="9" name="Flowchart: Off-page Connector 14">
          <a:extLst>
            <a:ext uri="{FF2B5EF4-FFF2-40B4-BE49-F238E27FC236}">
              <a16:creationId xmlns:a16="http://schemas.microsoft.com/office/drawing/2014/main" id="{3C6B899C-23FF-48E2-B4AE-CD8B6BB48026}"/>
            </a:ext>
          </a:extLst>
        </xdr:cNvPr>
        <xdr:cNvSpPr/>
      </xdr:nvSpPr>
      <xdr:spPr>
        <a:xfrm>
          <a:off x="8048626" y="1724721"/>
          <a:ext cx="838199" cy="523179"/>
        </a:xfrm>
        <a:prstGeom prst="flowChartOffpageConnector">
          <a:avLst/>
        </a:prstGeom>
        <a:solidFill>
          <a:srgbClr val="03EF8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2CCC6FA5-C77F-4AA8-91AB-88298AA1174F}" type="TxLink">
            <a:rPr lang="en-US" sz="1000" b="1" i="0" u="none" strike="noStrike">
              <a:solidFill>
                <a:schemeClr val="bg1"/>
              </a:solidFill>
              <a:latin typeface="Calibri"/>
              <a:cs typeface="Calibri"/>
            </a:rPr>
            <a:pPr algn="ctr"/>
            <a:t>0</a:t>
          </a:fld>
          <a:endParaRPr lang="en-US" sz="1000" b="1">
            <a:solidFill>
              <a:schemeClr val="bg1"/>
            </a:solidFill>
          </a:endParaRPr>
        </a:p>
      </xdr:txBody>
    </xdr:sp>
    <xdr:clientData/>
  </xdr:twoCellAnchor>
  <xdr:twoCellAnchor>
    <xdr:from>
      <xdr:col>8</xdr:col>
      <xdr:colOff>38099</xdr:colOff>
      <xdr:row>0</xdr:row>
      <xdr:rowOff>66675</xdr:rowOff>
    </xdr:from>
    <xdr:to>
      <xdr:col>9</xdr:col>
      <xdr:colOff>190500</xdr:colOff>
      <xdr:row>0</xdr:row>
      <xdr:rowOff>285750</xdr:rowOff>
    </xdr:to>
    <xdr:sp macro="" textlink="">
      <xdr:nvSpPr>
        <xdr:cNvPr id="12" name="CaixaDeTexto 11">
          <a:extLst>
            <a:ext uri="{FF2B5EF4-FFF2-40B4-BE49-F238E27FC236}">
              <a16:creationId xmlns:a16="http://schemas.microsoft.com/office/drawing/2014/main" id="{EE82207B-9A3E-4134-9065-7B86E1DD6FF9}"/>
            </a:ext>
          </a:extLst>
        </xdr:cNvPr>
        <xdr:cNvSpPr txBox="1"/>
      </xdr:nvSpPr>
      <xdr:spPr>
        <a:xfrm>
          <a:off x="7258049" y="66675"/>
          <a:ext cx="1057276" cy="219075"/>
        </a:xfrm>
        <a:prstGeom prst="rect">
          <a:avLst/>
        </a:prstGeom>
        <a:solidFill>
          <a:schemeClr val="tx1">
            <a:lumMod val="65000"/>
            <a:lumOff val="35000"/>
          </a:schemeClr>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900" b="1">
              <a:solidFill>
                <a:schemeClr val="bg1"/>
              </a:solidFill>
            </a:rPr>
            <a:t>Total fechadas:</a:t>
          </a:r>
        </a:p>
      </xdr:txBody>
    </xdr:sp>
    <xdr:clientData/>
  </xdr:twoCellAnchor>
  <xdr:twoCellAnchor>
    <xdr:from>
      <xdr:col>6</xdr:col>
      <xdr:colOff>1</xdr:colOff>
      <xdr:row>0</xdr:row>
      <xdr:rowOff>95250</xdr:rowOff>
    </xdr:from>
    <xdr:to>
      <xdr:col>7</xdr:col>
      <xdr:colOff>228600</xdr:colOff>
      <xdr:row>0</xdr:row>
      <xdr:rowOff>257176</xdr:rowOff>
    </xdr:to>
    <xdr:sp macro="" textlink="">
      <xdr:nvSpPr>
        <xdr:cNvPr id="13" name="CaixaDeTexto 12">
          <a:extLst>
            <a:ext uri="{FF2B5EF4-FFF2-40B4-BE49-F238E27FC236}">
              <a16:creationId xmlns:a16="http://schemas.microsoft.com/office/drawing/2014/main" id="{8B0B5378-70B9-4937-9E9C-353D76DAC113}"/>
            </a:ext>
          </a:extLst>
        </xdr:cNvPr>
        <xdr:cNvSpPr txBox="1"/>
      </xdr:nvSpPr>
      <xdr:spPr>
        <a:xfrm>
          <a:off x="5429251" y="95250"/>
          <a:ext cx="1152524" cy="161926"/>
        </a:xfrm>
        <a:prstGeom prst="rect">
          <a:avLst/>
        </a:prstGeom>
        <a:solidFill>
          <a:schemeClr val="tx1">
            <a:lumMod val="65000"/>
            <a:lumOff val="35000"/>
          </a:schemeClr>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b="1">
              <a:solidFill>
                <a:schemeClr val="bg1"/>
              </a:solidFill>
            </a:rPr>
            <a:t>Conversão</a:t>
          </a:r>
          <a:r>
            <a:rPr lang="en-US" sz="900" b="1" baseline="0">
              <a:solidFill>
                <a:schemeClr val="bg1"/>
              </a:solidFill>
            </a:rPr>
            <a:t> do total:</a:t>
          </a:r>
          <a:endParaRPr lang="en-US" sz="900" b="1">
            <a:solidFill>
              <a:schemeClr val="bg1"/>
            </a:solidFill>
          </a:endParaRPr>
        </a:p>
      </xdr:txBody>
    </xdr:sp>
    <xdr:clientData/>
  </xdr:twoCellAnchor>
  <xdr:oneCellAnchor>
    <xdr:from>
      <xdr:col>1</xdr:col>
      <xdr:colOff>38099</xdr:colOff>
      <xdr:row>0</xdr:row>
      <xdr:rowOff>38100</xdr:rowOff>
    </xdr:from>
    <xdr:ext cx="1600201" cy="285750"/>
    <xdr:pic>
      <xdr:nvPicPr>
        <xdr:cNvPr id="14" name="Imagem 13">
          <a:extLst>
            <a:ext uri="{FF2B5EF4-FFF2-40B4-BE49-F238E27FC236}">
              <a16:creationId xmlns:a16="http://schemas.microsoft.com/office/drawing/2014/main" id="{D9C94255-8450-42CB-9492-0196D400BCD9}"/>
            </a:ext>
          </a:extLst>
        </xdr:cNvPr>
        <xdr:cNvPicPr>
          <a:picLocks noChangeAspect="1"/>
        </xdr:cNvPicPr>
      </xdr:nvPicPr>
      <xdr:blipFill>
        <a:blip xmlns:r="http://schemas.openxmlformats.org/officeDocument/2006/relationships" r:embed="rId7"/>
        <a:stretch>
          <a:fillRect/>
        </a:stretch>
      </xdr:blipFill>
      <xdr:spPr>
        <a:xfrm>
          <a:off x="114299" y="38100"/>
          <a:ext cx="1600201" cy="285750"/>
        </a:xfrm>
        <a:prstGeom prst="round2DiagRect">
          <a:avLst>
            <a:gd name="adj1" fmla="val 16667"/>
            <a:gd name="adj2" fmla="val 0"/>
          </a:avLst>
        </a:prstGeom>
        <a:ln w="88900" cap="sq">
          <a:noFill/>
          <a:miter lim="800000"/>
        </a:ln>
        <a:effectLst>
          <a:outerShdw blurRad="254000" algn="tl" rotWithShape="0">
            <a:srgbClr val="000000">
              <a:alpha val="43000"/>
            </a:srgbClr>
          </a:outerShdw>
        </a:effectLst>
      </xdr:spPr>
    </xdr:pic>
    <xdr:clientData/>
  </xdr:oneCellAnchor>
  <xdr:absoluteAnchor>
    <xdr:pos x="85725" y="581025"/>
    <xdr:ext cx="1647825" cy="1419224"/>
    <mc:AlternateContent xmlns:mc="http://schemas.openxmlformats.org/markup-compatibility/2006" xmlns:sle15="http://schemas.microsoft.com/office/drawing/2012/slicer">
      <mc:Choice Requires="sle15">
        <xdr:graphicFrame macro="">
          <xdr:nvGraphicFramePr>
            <xdr:cNvPr id="15" name="Gerencia 1">
              <a:extLst>
                <a:ext uri="{FF2B5EF4-FFF2-40B4-BE49-F238E27FC236}">
                  <a16:creationId xmlns:a16="http://schemas.microsoft.com/office/drawing/2014/main" id="{5E3BFB94-571D-407E-A8A2-35890756C479}"/>
                </a:ext>
              </a:extLst>
            </xdr:cNvPr>
            <xdr:cNvGraphicFramePr/>
          </xdr:nvGraphicFramePr>
          <xdr:xfrm>
            <a:off x="0" y="0"/>
            <a:ext cx="0" cy="0"/>
          </xdr:xfrm>
          <a:graphic>
            <a:graphicData uri="http://schemas.microsoft.com/office/drawing/2010/slicer">
              <sle:slicer xmlns:sle="http://schemas.microsoft.com/office/drawing/2010/slicer" name="Gerencia 1"/>
            </a:graphicData>
          </a:graphic>
        </xdr:graphicFrame>
      </mc:Choice>
      <mc:Fallback xmlns="">
        <xdr:sp macro="" textlink="">
          <xdr:nvSpPr>
            <xdr:cNvPr id="0" name=""/>
            <xdr:cNvSpPr>
              <a:spLocks noTextEdit="1"/>
            </xdr:cNvSpPr>
          </xdr:nvSpPr>
          <xdr:spPr>
            <a:xfrm>
              <a:off x="85725" y="581025"/>
              <a:ext cx="1647825" cy="1419224"/>
            </a:xfrm>
            <a:prstGeom prst="rect">
              <a:avLst/>
            </a:prstGeom>
            <a:solidFill>
              <a:prstClr val="white"/>
            </a:solidFill>
            <a:ln w="1">
              <a:solidFill>
                <a:prstClr val="green"/>
              </a:solidFill>
            </a:ln>
          </xdr:spPr>
          <xdr:txBody>
            <a:bodyPr vertOverflow="clip" horzOverflow="clip"/>
            <a:lstStyle/>
            <a:p>
              <a:r>
                <a:rPr lang="en-US" sz="1100"/>
                <a:t>Esta forma representa uma segmentação de dados de tabela. Segmentações de dados de tabela têm suporte no Excel ou em versões posteriores.
Se a forma tiver sido modificada em uma versão anterior do Excel, ou se a pasta de trabalho tiver sido salva no Excel 2007 ou em versões anteriores, a segmentação de dados não poderá ser usada.</a:t>
              </a:r>
            </a:p>
          </xdr:txBody>
        </xdr:sp>
      </mc:Fallback>
    </mc:AlternateContent>
    <xdr:clientData/>
  </xdr:absoluteAnchor>
  <xdr:absoluteAnchor>
    <xdr:pos x="76200" y="2038350"/>
    <xdr:ext cx="1657350" cy="1419224"/>
    <mc:AlternateContent xmlns:mc="http://schemas.openxmlformats.org/markup-compatibility/2006" xmlns:sle15="http://schemas.microsoft.com/office/drawing/2012/slicer">
      <mc:Choice Requires="sle15">
        <xdr:graphicFrame macro="">
          <xdr:nvGraphicFramePr>
            <xdr:cNvPr id="16" name="Representante 1">
              <a:extLst>
                <a:ext uri="{FF2B5EF4-FFF2-40B4-BE49-F238E27FC236}">
                  <a16:creationId xmlns:a16="http://schemas.microsoft.com/office/drawing/2014/main" id="{446CF209-DE55-4751-8035-00E289DC4479}"/>
                </a:ext>
              </a:extLst>
            </xdr:cNvPr>
            <xdr:cNvGraphicFramePr/>
          </xdr:nvGraphicFramePr>
          <xdr:xfrm>
            <a:off x="0" y="0"/>
            <a:ext cx="0" cy="0"/>
          </xdr:xfrm>
          <a:graphic>
            <a:graphicData uri="http://schemas.microsoft.com/office/drawing/2010/slicer">
              <sle:slicer xmlns:sle="http://schemas.microsoft.com/office/drawing/2010/slicer" name="Representante 1"/>
            </a:graphicData>
          </a:graphic>
        </xdr:graphicFrame>
      </mc:Choice>
      <mc:Fallback xmlns="">
        <xdr:sp macro="" textlink="">
          <xdr:nvSpPr>
            <xdr:cNvPr id="0" name=""/>
            <xdr:cNvSpPr>
              <a:spLocks noTextEdit="1"/>
            </xdr:cNvSpPr>
          </xdr:nvSpPr>
          <xdr:spPr>
            <a:xfrm>
              <a:off x="76200" y="2038350"/>
              <a:ext cx="1657350" cy="1419224"/>
            </a:xfrm>
            <a:prstGeom prst="rect">
              <a:avLst/>
            </a:prstGeom>
            <a:solidFill>
              <a:prstClr val="white"/>
            </a:solidFill>
            <a:ln w="1">
              <a:solidFill>
                <a:prstClr val="green"/>
              </a:solidFill>
            </a:ln>
          </xdr:spPr>
          <xdr:txBody>
            <a:bodyPr vertOverflow="clip" horzOverflow="clip"/>
            <a:lstStyle/>
            <a:p>
              <a:r>
                <a:rPr lang="en-US" sz="1100"/>
                <a:t>Esta forma representa uma segmentação de dados de tabela. Segmentações de dados de tabela têm suporte no Excel ou em versões posteriores.
Se a forma tiver sido modificada em uma versão anterior do Excel, ou se a pasta de trabalho tiver sido salva no Excel 2007 ou em versões anteriores, a segmentação de dados não poderá ser usada.</a:t>
              </a:r>
            </a:p>
          </xdr:txBody>
        </xdr:sp>
      </mc:Fallback>
    </mc:AlternateContent>
    <xdr:clientData/>
  </xdr:absoluteAnchor>
  <xdr:absoluteAnchor>
    <xdr:pos x="76200" y="3505200"/>
    <xdr:ext cx="1657350" cy="1419224"/>
    <mc:AlternateContent xmlns:mc="http://schemas.openxmlformats.org/markup-compatibility/2006" xmlns:sle15="http://schemas.microsoft.com/office/drawing/2012/slicer">
      <mc:Choice Requires="sle15">
        <xdr:graphicFrame macro="">
          <xdr:nvGraphicFramePr>
            <xdr:cNvPr id="17" name="Empresa">
              <a:extLst>
                <a:ext uri="{FF2B5EF4-FFF2-40B4-BE49-F238E27FC236}">
                  <a16:creationId xmlns:a16="http://schemas.microsoft.com/office/drawing/2014/main" id="{180A43FC-3B2A-4C35-9F75-1A92A0154F6F}"/>
                </a:ext>
              </a:extLst>
            </xdr:cNvPr>
            <xdr:cNvGraphicFramePr/>
          </xdr:nvGraphicFramePr>
          <xdr:xfrm>
            <a:off x="0" y="0"/>
            <a:ext cx="0" cy="0"/>
          </xdr:xfrm>
          <a:graphic>
            <a:graphicData uri="http://schemas.microsoft.com/office/drawing/2010/slicer">
              <sle:slicer xmlns:sle="http://schemas.microsoft.com/office/drawing/2010/slicer" name="Empresa"/>
            </a:graphicData>
          </a:graphic>
        </xdr:graphicFrame>
      </mc:Choice>
      <mc:Fallback xmlns="">
        <xdr:sp macro="" textlink="">
          <xdr:nvSpPr>
            <xdr:cNvPr id="0" name=""/>
            <xdr:cNvSpPr>
              <a:spLocks noTextEdit="1"/>
            </xdr:cNvSpPr>
          </xdr:nvSpPr>
          <xdr:spPr>
            <a:xfrm>
              <a:off x="76200" y="3505200"/>
              <a:ext cx="1657350" cy="1419224"/>
            </a:xfrm>
            <a:prstGeom prst="rect">
              <a:avLst/>
            </a:prstGeom>
            <a:solidFill>
              <a:prstClr val="white"/>
            </a:solidFill>
            <a:ln w="1">
              <a:solidFill>
                <a:prstClr val="green"/>
              </a:solidFill>
            </a:ln>
          </xdr:spPr>
          <xdr:txBody>
            <a:bodyPr vertOverflow="clip" horzOverflow="clip"/>
            <a:lstStyle/>
            <a:p>
              <a:r>
                <a:rPr lang="en-US" sz="1100"/>
                <a:t>Esta forma representa uma segmentação de dados de tabela. Segmentações de dados de tabela têm suporte no Excel ou em versões posteriores.
Se a forma tiver sido modificada em uma versão anterior do Excel, ou se a pasta de trabalho tiver sido salva no Excel 2007 ou em versões anteriores, a segmentação de dados não poderá ser usada.</a:t>
              </a:r>
            </a:p>
          </xdr:txBody>
        </xdr:sp>
      </mc:Fallback>
    </mc:AlternateContent>
    <xdr:clientData/>
  </xdr:absoluteAnchor>
  <xdr:absoluteAnchor>
    <xdr:pos x="85725" y="4972050"/>
    <xdr:ext cx="1647825" cy="1419224"/>
    <mc:AlternateContent xmlns:mc="http://schemas.openxmlformats.org/markup-compatibility/2006" xmlns:sle15="http://schemas.microsoft.com/office/drawing/2012/slicer">
      <mc:Choice Requires="sle15">
        <xdr:graphicFrame macro="">
          <xdr:nvGraphicFramePr>
            <xdr:cNvPr id="18" name="Marca">
              <a:extLst>
                <a:ext uri="{FF2B5EF4-FFF2-40B4-BE49-F238E27FC236}">
                  <a16:creationId xmlns:a16="http://schemas.microsoft.com/office/drawing/2014/main" id="{832ABF0E-6B03-4CAA-802E-9A7960D190EF}"/>
                </a:ext>
              </a:extLst>
            </xdr:cNvPr>
            <xdr:cNvGraphicFramePr/>
          </xdr:nvGraphicFramePr>
          <xdr:xfrm>
            <a:off x="0" y="0"/>
            <a:ext cx="0" cy="0"/>
          </xdr:xfrm>
          <a:graphic>
            <a:graphicData uri="http://schemas.microsoft.com/office/drawing/2010/slicer">
              <sle:slicer xmlns:sle="http://schemas.microsoft.com/office/drawing/2010/slicer" name="Marca"/>
            </a:graphicData>
          </a:graphic>
        </xdr:graphicFrame>
      </mc:Choice>
      <mc:Fallback xmlns="">
        <xdr:sp macro="" textlink="">
          <xdr:nvSpPr>
            <xdr:cNvPr id="0" name=""/>
            <xdr:cNvSpPr>
              <a:spLocks noTextEdit="1"/>
            </xdr:cNvSpPr>
          </xdr:nvSpPr>
          <xdr:spPr>
            <a:xfrm>
              <a:off x="85725" y="4972050"/>
              <a:ext cx="1647825" cy="1419224"/>
            </a:xfrm>
            <a:prstGeom prst="rect">
              <a:avLst/>
            </a:prstGeom>
            <a:solidFill>
              <a:prstClr val="white"/>
            </a:solidFill>
            <a:ln w="1">
              <a:solidFill>
                <a:prstClr val="green"/>
              </a:solidFill>
            </a:ln>
          </xdr:spPr>
          <xdr:txBody>
            <a:bodyPr vertOverflow="clip" horzOverflow="clip"/>
            <a:lstStyle/>
            <a:p>
              <a:r>
                <a:rPr lang="en-US" sz="1100"/>
                <a:t>Esta forma representa uma segmentação de dados de tabela. Segmentações de dados de tabela têm suporte no Excel ou em versões posteriores.
Se a forma tiver sido modificada em uma versão anterior do Excel, ou se a pasta de trabalho tiver sido salva no Excel 2007 ou em versões anteriores, a segmentação de dados não poderá ser usada.</a:t>
              </a:r>
            </a:p>
          </xdr:txBody>
        </xdr:sp>
      </mc:Fallback>
    </mc:AlternateContent>
    <xdr:clientData/>
  </xdr:absoluteAnchor>
  <xdr:twoCellAnchor>
    <xdr:from>
      <xdr:col>9</xdr:col>
      <xdr:colOff>9525</xdr:colOff>
      <xdr:row>5</xdr:row>
      <xdr:rowOff>276921</xdr:rowOff>
    </xdr:from>
    <xdr:to>
      <xdr:col>10</xdr:col>
      <xdr:colOff>38100</xdr:colOff>
      <xdr:row>8</xdr:row>
      <xdr:rowOff>38100</xdr:rowOff>
    </xdr:to>
    <xdr:sp macro="" textlink="$J$7">
      <xdr:nvSpPr>
        <xdr:cNvPr id="19" name="Flowchart: Off-page Connector 14">
          <a:extLst>
            <a:ext uri="{FF2B5EF4-FFF2-40B4-BE49-F238E27FC236}">
              <a16:creationId xmlns:a16="http://schemas.microsoft.com/office/drawing/2014/main" id="{327E60CA-6EE5-4923-ABCF-0BB0F4EF7CAF}"/>
            </a:ext>
          </a:extLst>
        </xdr:cNvPr>
        <xdr:cNvSpPr/>
      </xdr:nvSpPr>
      <xdr:spPr>
        <a:xfrm>
          <a:off x="7134225" y="1724721"/>
          <a:ext cx="866775" cy="523179"/>
        </a:xfrm>
        <a:prstGeom prst="flowChartOffpageConnector">
          <a:avLst/>
        </a:prstGeom>
        <a:solidFill>
          <a:srgbClr val="00B0F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D413AEF3-9F12-4A95-A19D-4DBB7D83ADCB}" type="TxLink">
            <a:rPr lang="en-US" sz="1000" b="1" i="0" u="none" strike="noStrike">
              <a:solidFill>
                <a:schemeClr val="bg1"/>
              </a:solidFill>
              <a:latin typeface="Calibri"/>
              <a:cs typeface="Calibri"/>
            </a:rPr>
            <a:pPr algn="ctr"/>
            <a:t>1</a:t>
          </a:fld>
          <a:endParaRPr lang="en-US" sz="1000" b="1">
            <a:solidFill>
              <a:schemeClr val="bg1"/>
            </a:solidFill>
          </a:endParaRPr>
        </a:p>
      </xdr:txBody>
    </xdr:sp>
    <xdr:clientData/>
  </xdr:twoCellAnchor>
  <xdr:twoCellAnchor>
    <xdr:from>
      <xdr:col>15</xdr:col>
      <xdr:colOff>66674</xdr:colOff>
      <xdr:row>24</xdr:row>
      <xdr:rowOff>19050</xdr:rowOff>
    </xdr:from>
    <xdr:to>
      <xdr:col>17</xdr:col>
      <xdr:colOff>457199</xdr:colOff>
      <xdr:row>25</xdr:row>
      <xdr:rowOff>28575</xdr:rowOff>
    </xdr:to>
    <xdr:sp macro="" textlink="">
      <xdr:nvSpPr>
        <xdr:cNvPr id="10" name="Seta: Dobrada para Cima 9">
          <a:extLst>
            <a:ext uri="{FF2B5EF4-FFF2-40B4-BE49-F238E27FC236}">
              <a16:creationId xmlns:a16="http://schemas.microsoft.com/office/drawing/2014/main" id="{6D6AEFE5-9FC2-4BD8-85FC-5EE0E46F6387}"/>
            </a:ext>
          </a:extLst>
        </xdr:cNvPr>
        <xdr:cNvSpPr/>
      </xdr:nvSpPr>
      <xdr:spPr>
        <a:xfrm>
          <a:off x="13573124" y="4467225"/>
          <a:ext cx="1724025" cy="200025"/>
        </a:xfrm>
        <a:prstGeom prst="bentUp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0</xdr:colOff>
      <xdr:row>17</xdr:row>
      <xdr:rowOff>19050</xdr:rowOff>
    </xdr:from>
    <xdr:to>
      <xdr:col>17</xdr:col>
      <xdr:colOff>390525</xdr:colOff>
      <xdr:row>18</xdr:row>
      <xdr:rowOff>28575</xdr:rowOff>
    </xdr:to>
    <xdr:sp macro="" textlink="">
      <xdr:nvSpPr>
        <xdr:cNvPr id="20" name="Seta: Dobrada para Cima 19">
          <a:extLst>
            <a:ext uri="{FF2B5EF4-FFF2-40B4-BE49-F238E27FC236}">
              <a16:creationId xmlns:a16="http://schemas.microsoft.com/office/drawing/2014/main" id="{387DF979-E041-46FD-9E2C-7770715EF4BE}"/>
            </a:ext>
          </a:extLst>
        </xdr:cNvPr>
        <xdr:cNvSpPr/>
      </xdr:nvSpPr>
      <xdr:spPr>
        <a:xfrm>
          <a:off x="13506450" y="3105150"/>
          <a:ext cx="1724025" cy="200025"/>
        </a:xfrm>
        <a:prstGeom prst="bentUp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0</xdr:colOff>
      <xdr:row>9</xdr:row>
      <xdr:rowOff>19050</xdr:rowOff>
    </xdr:from>
    <xdr:to>
      <xdr:col>17</xdr:col>
      <xdr:colOff>390525</xdr:colOff>
      <xdr:row>10</xdr:row>
      <xdr:rowOff>28575</xdr:rowOff>
    </xdr:to>
    <xdr:sp macro="" textlink="">
      <xdr:nvSpPr>
        <xdr:cNvPr id="21" name="Seta: Dobrada para Cima 20">
          <a:extLst>
            <a:ext uri="{FF2B5EF4-FFF2-40B4-BE49-F238E27FC236}">
              <a16:creationId xmlns:a16="http://schemas.microsoft.com/office/drawing/2014/main" id="{2CA29896-46E4-4003-B0CE-6441187D4F99}"/>
            </a:ext>
          </a:extLst>
        </xdr:cNvPr>
        <xdr:cNvSpPr/>
      </xdr:nvSpPr>
      <xdr:spPr>
        <a:xfrm>
          <a:off x="13506450" y="1628775"/>
          <a:ext cx="1724025" cy="200025"/>
        </a:xfrm>
        <a:prstGeom prst="bentUp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9</xdr:col>
      <xdr:colOff>123826</xdr:colOff>
      <xdr:row>14</xdr:row>
      <xdr:rowOff>119099</xdr:rowOff>
    </xdr:from>
    <xdr:to>
      <xdr:col>9</xdr:col>
      <xdr:colOff>485776</xdr:colOff>
      <xdr:row>16</xdr:row>
      <xdr:rowOff>52424</xdr:rowOff>
    </xdr:to>
    <xdr:pic>
      <xdr:nvPicPr>
        <xdr:cNvPr id="22" name="Gráfico 21" descr="Aperto de mão">
          <a:extLst>
            <a:ext uri="{FF2B5EF4-FFF2-40B4-BE49-F238E27FC236}">
              <a16:creationId xmlns:a16="http://schemas.microsoft.com/office/drawing/2014/main" id="{86F8401D-1DC3-4049-8328-4DBBD79AA83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7239001" y="2957549"/>
          <a:ext cx="361950" cy="361950"/>
        </a:xfrm>
        <a:prstGeom prst="rect">
          <a:avLst/>
        </a:prstGeom>
      </xdr:spPr>
    </xdr:pic>
    <xdr:clientData/>
  </xdr:twoCellAnchor>
  <xdr:twoCellAnchor editAs="oneCell">
    <xdr:from>
      <xdr:col>5</xdr:col>
      <xdr:colOff>35701</xdr:colOff>
      <xdr:row>16</xdr:row>
      <xdr:rowOff>38099</xdr:rowOff>
    </xdr:from>
    <xdr:to>
      <xdr:col>5</xdr:col>
      <xdr:colOff>400050</xdr:colOff>
      <xdr:row>18</xdr:row>
      <xdr:rowOff>11923</xdr:rowOff>
    </xdr:to>
    <xdr:pic>
      <xdr:nvPicPr>
        <xdr:cNvPr id="24" name="Gráfico 23" descr="Tendência para cima">
          <a:extLst>
            <a:ext uri="{FF2B5EF4-FFF2-40B4-BE49-F238E27FC236}">
              <a16:creationId xmlns:a16="http://schemas.microsoft.com/office/drawing/2014/main" id="{61833F34-DAF4-4EB8-B4F0-3F608580D22C}"/>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4026676" y="3305174"/>
          <a:ext cx="364349" cy="364349"/>
        </a:xfrm>
        <a:prstGeom prst="rect">
          <a:avLst/>
        </a:prstGeom>
      </xdr:spPr>
    </xdr:pic>
    <xdr:clientData/>
  </xdr:twoCellAnchor>
  <xdr:twoCellAnchor editAs="oneCell">
    <xdr:from>
      <xdr:col>5</xdr:col>
      <xdr:colOff>14251</xdr:colOff>
      <xdr:row>14</xdr:row>
      <xdr:rowOff>85725</xdr:rowOff>
    </xdr:from>
    <xdr:to>
      <xdr:col>6</xdr:col>
      <xdr:colOff>33300</xdr:colOff>
      <xdr:row>16</xdr:row>
      <xdr:rowOff>104774</xdr:rowOff>
    </xdr:to>
    <xdr:pic>
      <xdr:nvPicPr>
        <xdr:cNvPr id="26" name="Gráfico 25" descr="Gráfico de barras">
          <a:extLst>
            <a:ext uri="{FF2B5EF4-FFF2-40B4-BE49-F238E27FC236}">
              <a16:creationId xmlns:a16="http://schemas.microsoft.com/office/drawing/2014/main" id="{9F7477B8-E994-41FD-9F40-6FD2932F875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4005226" y="2924175"/>
          <a:ext cx="447674" cy="447674"/>
        </a:xfrm>
        <a:prstGeom prst="rect">
          <a:avLst/>
        </a:prstGeom>
      </xdr:spPr>
    </xdr:pic>
    <xdr:clientData/>
  </xdr:twoCellAnchor>
  <xdr:twoCellAnchor editAs="oneCell">
    <xdr:from>
      <xdr:col>9</xdr:col>
      <xdr:colOff>171375</xdr:colOff>
      <xdr:row>17</xdr:row>
      <xdr:rowOff>19049</xdr:rowOff>
    </xdr:from>
    <xdr:to>
      <xdr:col>9</xdr:col>
      <xdr:colOff>419100</xdr:colOff>
      <xdr:row>18</xdr:row>
      <xdr:rowOff>66749</xdr:rowOff>
    </xdr:to>
    <xdr:pic>
      <xdr:nvPicPr>
        <xdr:cNvPr id="30" name="Gráfico 29" descr="Calendário mensal">
          <a:extLst>
            <a:ext uri="{FF2B5EF4-FFF2-40B4-BE49-F238E27FC236}">
              <a16:creationId xmlns:a16="http://schemas.microsoft.com/office/drawing/2014/main" id="{4F632AD9-0F05-4AF4-AC06-1CA68AD7C42D}"/>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 uri="{96DAC541-7B7A-43D3-8B79-37D633B846F1}">
              <asvg:svgBlip xmlns:asvg="http://schemas.microsoft.com/office/drawing/2016/SVG/main" r:embed="rId15"/>
            </a:ext>
          </a:extLst>
        </a:blip>
        <a:stretch>
          <a:fillRect/>
        </a:stretch>
      </xdr:blipFill>
      <xdr:spPr>
        <a:xfrm>
          <a:off x="7286550" y="3476624"/>
          <a:ext cx="247725" cy="247725"/>
        </a:xfrm>
        <a:prstGeom prst="rect">
          <a:avLst/>
        </a:prstGeom>
      </xdr:spPr>
    </xdr:pic>
    <xdr:clientData/>
  </xdr:twoCellAnchor>
  <xdr:twoCellAnchor editAs="oneCell">
    <xdr:from>
      <xdr:col>2</xdr:col>
      <xdr:colOff>304801</xdr:colOff>
      <xdr:row>0</xdr:row>
      <xdr:rowOff>314326</xdr:rowOff>
    </xdr:from>
    <xdr:to>
      <xdr:col>2</xdr:col>
      <xdr:colOff>752475</xdr:colOff>
      <xdr:row>5</xdr:row>
      <xdr:rowOff>200025</xdr:rowOff>
    </xdr:to>
    <xdr:pic>
      <xdr:nvPicPr>
        <xdr:cNvPr id="23" name="Gráfico 22" descr="Medidor">
          <a:extLst>
            <a:ext uri="{FF2B5EF4-FFF2-40B4-BE49-F238E27FC236}">
              <a16:creationId xmlns:a16="http://schemas.microsoft.com/office/drawing/2014/main" id="{F79279E6-A93C-4358-864F-384732F98092}"/>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 uri="{96DAC541-7B7A-43D3-8B79-37D633B846F1}">
              <asvg:svgBlip xmlns:asvg="http://schemas.microsoft.com/office/drawing/2016/SVG/main" r:embed="rId17"/>
            </a:ext>
          </a:extLst>
        </a:blip>
        <a:stretch>
          <a:fillRect/>
        </a:stretch>
      </xdr:blipFill>
      <xdr:spPr>
        <a:xfrm>
          <a:off x="2200276" y="314326"/>
          <a:ext cx="447674" cy="447674"/>
        </a:xfrm>
        <a:prstGeom prst="rect">
          <a:avLst/>
        </a:prstGeom>
      </xdr:spPr>
    </xdr:pic>
    <xdr:clientData/>
  </xdr:twoCellAnchor>
  <xdr:twoCellAnchor editAs="oneCell">
    <xdr:from>
      <xdr:col>4</xdr:col>
      <xdr:colOff>950100</xdr:colOff>
      <xdr:row>17</xdr:row>
      <xdr:rowOff>161925</xdr:rowOff>
    </xdr:from>
    <xdr:to>
      <xdr:col>6</xdr:col>
      <xdr:colOff>4724</xdr:colOff>
      <xdr:row>20</xdr:row>
      <xdr:rowOff>7124</xdr:rowOff>
    </xdr:to>
    <xdr:pic>
      <xdr:nvPicPr>
        <xdr:cNvPr id="27" name="Gráfico 26" descr="Banco de dados">
          <a:extLst>
            <a:ext uri="{FF2B5EF4-FFF2-40B4-BE49-F238E27FC236}">
              <a16:creationId xmlns:a16="http://schemas.microsoft.com/office/drawing/2014/main" id="{88CCE1F0-C560-40AB-A0B7-7E51C401DD6A}"/>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 uri="{96DAC541-7B7A-43D3-8B79-37D633B846F1}">
              <asvg:svgBlip xmlns:asvg="http://schemas.microsoft.com/office/drawing/2016/SVG/main" r:embed="rId19"/>
            </a:ext>
          </a:extLst>
        </a:blip>
        <a:stretch>
          <a:fillRect/>
        </a:stretch>
      </xdr:blipFill>
      <xdr:spPr>
        <a:xfrm>
          <a:off x="3969525" y="3752850"/>
          <a:ext cx="454799" cy="454799"/>
        </a:xfrm>
        <a:prstGeom prst="rect">
          <a:avLst/>
        </a:prstGeom>
      </xdr:spPr>
    </xdr:pic>
    <xdr:clientData/>
  </xdr:twoCellAnchor>
  <xdr:twoCellAnchor editAs="oneCell">
    <xdr:from>
      <xdr:col>9</xdr:col>
      <xdr:colOff>164250</xdr:colOff>
      <xdr:row>15</xdr:row>
      <xdr:rowOff>163556</xdr:rowOff>
    </xdr:from>
    <xdr:to>
      <xdr:col>9</xdr:col>
      <xdr:colOff>428625</xdr:colOff>
      <xdr:row>17</xdr:row>
      <xdr:rowOff>49949</xdr:rowOff>
    </xdr:to>
    <xdr:pic>
      <xdr:nvPicPr>
        <xdr:cNvPr id="32" name="Gráfico 31" descr="Espiral">
          <a:extLst>
            <a:ext uri="{FF2B5EF4-FFF2-40B4-BE49-F238E27FC236}">
              <a16:creationId xmlns:a16="http://schemas.microsoft.com/office/drawing/2014/main" id="{3832232F-BBC7-4D43-A114-CF7F5154D81D}"/>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 uri="{96DAC541-7B7A-43D3-8B79-37D633B846F1}">
              <asvg:svgBlip xmlns:asvg="http://schemas.microsoft.com/office/drawing/2016/SVG/main" r:embed="rId21"/>
            </a:ext>
          </a:extLst>
        </a:blip>
        <a:stretch>
          <a:fillRect/>
        </a:stretch>
      </xdr:blipFill>
      <xdr:spPr>
        <a:xfrm>
          <a:off x="7279425" y="3240131"/>
          <a:ext cx="264375" cy="2673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200025</xdr:colOff>
      <xdr:row>2</xdr:row>
      <xdr:rowOff>185737</xdr:rowOff>
    </xdr:from>
    <xdr:to>
      <xdr:col>20</xdr:col>
      <xdr:colOff>133350</xdr:colOff>
      <xdr:row>18</xdr:row>
      <xdr:rowOff>47625</xdr:rowOff>
    </xdr:to>
    <xdr:graphicFrame macro="">
      <xdr:nvGraphicFramePr>
        <xdr:cNvPr id="5" name="Gráfico 4">
          <a:extLst>
            <a:ext uri="{FF2B5EF4-FFF2-40B4-BE49-F238E27FC236}">
              <a16:creationId xmlns:a16="http://schemas.microsoft.com/office/drawing/2014/main" id="{AFCAA5BE-850D-41D8-A279-FA9825E2D9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200025</xdr:colOff>
      <xdr:row>18</xdr:row>
      <xdr:rowOff>185737</xdr:rowOff>
    </xdr:from>
    <xdr:to>
      <xdr:col>24</xdr:col>
      <xdr:colOff>152400</xdr:colOff>
      <xdr:row>33</xdr:row>
      <xdr:rowOff>71437</xdr:rowOff>
    </xdr:to>
    <xdr:graphicFrame macro="">
      <xdr:nvGraphicFramePr>
        <xdr:cNvPr id="6" name="Gráfico 5">
          <a:extLst>
            <a:ext uri="{FF2B5EF4-FFF2-40B4-BE49-F238E27FC236}">
              <a16:creationId xmlns:a16="http://schemas.microsoft.com/office/drawing/2014/main" id="{F6C5D643-1B7E-4D7B-BFE1-7EEBF89D5D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aydir Gois" refreshedDate="43203.698328819446" createdVersion="6" refreshedVersion="6" minRefreshableVersion="3" recordCount="701" xr:uid="{00000000-000A-0000-FFFF-FFFF00000000}">
  <cacheSource type="worksheet">
    <worksheetSource ref="A1:AY1048576" sheet="Base Concorrentes"/>
  </cacheSource>
  <cacheFields count="51">
    <cacheField name="Gerencia" numFmtId="0">
      <sharedItems containsBlank="1" count="4">
        <s v="Exemplo"/>
        <s v="Sandra"/>
        <s v="Paulo"/>
        <m/>
      </sharedItems>
    </cacheField>
    <cacheField name="Representante" numFmtId="0">
      <sharedItems containsBlank="1"/>
    </cacheField>
    <cacheField name="Empresa" numFmtId="0">
      <sharedItems containsBlank="1"/>
    </cacheField>
    <cacheField name="Marca" numFmtId="0">
      <sharedItems containsBlank="1"/>
    </cacheField>
    <cacheField name="Contato" numFmtId="0">
      <sharedItems containsBlank="1"/>
    </cacheField>
    <cacheField name="Cargo" numFmtId="0">
      <sharedItems containsBlank="1"/>
    </cacheField>
    <cacheField name="Telefone" numFmtId="0">
      <sharedItems containsBlank="1" containsMixedTypes="1" containsNumber="1" containsInteger="1" minValue="0" maxValue="42322240"/>
    </cacheField>
    <cacheField name="Email" numFmtId="0">
      <sharedItems containsBlank="1" containsMixedTypes="1" containsNumber="1" containsInteger="1" minValue="0" maxValue="0"/>
    </cacheField>
    <cacheField name="Estado" numFmtId="0">
      <sharedItems containsBlank="1"/>
    </cacheField>
    <cacheField name="Segmento" numFmtId="0">
      <sharedItems containsBlank="1"/>
    </cacheField>
    <cacheField name="Lojas em 2017" numFmtId="0">
      <sharedItems containsBlank="1" containsMixedTypes="1" containsNumber="1" containsInteger="1" minValue="0" maxValue="3850"/>
    </cacheField>
    <cacheField name="Coluna18" numFmtId="0">
      <sharedItems containsNonDate="0" containsString="0" containsBlank="1"/>
    </cacheField>
    <cacheField name="Participação Nobel" numFmtId="0">
      <sharedItems containsString="0" containsBlank="1" containsNumber="1" minValue="0" maxValue="15000000"/>
    </cacheField>
    <cacheField name="Valor Potencial" numFmtId="0">
      <sharedItems containsBlank="1" containsMixedTypes="1" containsNumber="1" minValue="0" maxValue="40000000"/>
    </cacheField>
    <cacheField name="R$ Sacolas Plásticas" numFmtId="0">
      <sharedItems containsBlank="1" containsMixedTypes="1" containsNumber="1" minValue="0" maxValue="120000000"/>
    </cacheField>
    <cacheField name="R$ Sacolas Papel Aut." numFmtId="0">
      <sharedItems containsBlank="1" containsMixedTypes="1" containsNumber="1" minValue="0" maxValue="13860000"/>
    </cacheField>
    <cacheField name="R$ Sacolas Papel Offset" numFmtId="0">
      <sharedItems containsBlank="1" containsMixedTypes="1" containsNumber="1" containsInteger="1" minValue="0" maxValue="2500000"/>
    </cacheField>
    <cacheField name="R$ Caixas" numFmtId="0">
      <sharedItems containsBlank="1" containsMixedTypes="1" containsNumber="1" containsInteger="1" minValue="0" maxValue="30000000"/>
    </cacheField>
    <cacheField name="R$ Envelopes" numFmtId="0">
      <sharedItems containsBlank="1" containsMixedTypes="1" containsNumber="1" minValue="0" maxValue="180000000"/>
    </cacheField>
    <cacheField name="R$ Cartuchos" numFmtId="0">
      <sharedItems containsString="0" containsBlank="1" containsNumber="1" containsInteger="1" minValue="0" maxValue="4000000"/>
    </cacheField>
    <cacheField name="R$ Acessórios" numFmtId="0">
      <sharedItems containsBlank="1" containsMixedTypes="1" containsNumber="1" minValue="0" maxValue="8000000"/>
    </cacheField>
    <cacheField name="Valor proposta 1" numFmtId="0">
      <sharedItems containsBlank="1" containsMixedTypes="1" containsNumber="1" minValue="0" maxValue="1680000"/>
    </cacheField>
    <cacheField name="Data da proposta 1" numFmtId="0">
      <sharedItems containsBlank="1" containsMixedTypes="1" containsNumber="1" containsInteger="1" minValue="0" maxValue="43256"/>
    </cacheField>
    <cacheField name="Valor proposta2" numFmtId="0">
      <sharedItems containsBlank="1" containsMixedTypes="1" containsNumber="1" minValue="0" maxValue="130500"/>
    </cacheField>
    <cacheField name="Data da proposta2" numFmtId="0">
      <sharedItems containsBlank="1" containsMixedTypes="1" containsNumber="1" containsInteger="1" minValue="0" maxValue="75955"/>
    </cacheField>
    <cacheField name="Coluna9" numFmtId="0">
      <sharedItems containsNonDate="0" containsString="0" containsBlank="1"/>
    </cacheField>
    <cacheField name="Diretoria" numFmtId="0">
      <sharedItems containsBlank="1" containsMixedTypes="1" containsNumber="1" containsInteger="1" minValue="0" maxValue="0"/>
    </cacheField>
    <cacheField name="Marketing" numFmtId="0">
      <sharedItems containsBlank="1" containsMixedTypes="1" containsNumber="1" containsInteger="1" minValue="0" maxValue="0"/>
    </cacheField>
    <cacheField name="I&amp;D" numFmtId="0">
      <sharedItems containsBlank="1" containsMixedTypes="1" containsNumber="1" containsInteger="1" minValue="0" maxValue="0"/>
    </cacheField>
    <cacheField name="Financeiro" numFmtId="0">
      <sharedItems containsBlank="1" containsMixedTypes="1" containsNumber="1" containsInteger="1" minValue="0" maxValue="0"/>
    </cacheField>
    <cacheField name="Planejamento" numFmtId="0">
      <sharedItems containsBlank="1" containsMixedTypes="1" containsNumber="1" containsInteger="1" minValue="0" maxValue="0"/>
    </cacheField>
    <cacheField name="ADM de Vendas" numFmtId="0">
      <sharedItems containsBlank="1" containsMixedTypes="1" containsNumber="1" containsInteger="1" minValue="0" maxValue="0"/>
    </cacheField>
    <cacheField name="Atendimento" numFmtId="0">
      <sharedItems containsBlank="1" containsMixedTypes="1" containsNumber="1" containsInteger="1" minValue="0" maxValue="0"/>
    </cacheField>
    <cacheField name="Logística" numFmtId="0">
      <sharedItems containsBlank="1" containsMixedTypes="1" containsNumber="1" containsInteger="1" minValue="0" maxValue="0"/>
    </cacheField>
    <cacheField name="Coluna8" numFmtId="0">
      <sharedItems containsNonDate="0" containsString="0" containsBlank="1"/>
    </cacheField>
    <cacheField name="Necessidade do cliente" numFmtId="0">
      <sharedItems containsBlank="1"/>
    </cacheField>
    <cacheField name="Estratégia" numFmtId="0">
      <sharedItems containsBlank="1" containsMixedTypes="1" containsNumber="1" containsInteger="1" minValue="0" maxValue="0"/>
    </cacheField>
    <cacheField name="Total de visitas" numFmtId="0">
      <sharedItems containsString="0" containsBlank="1" containsNumber="1" containsInteger="1" minValue="0" maxValue="70"/>
    </cacheField>
    <cacheField name="Data da visita 1" numFmtId="0">
      <sharedItems containsBlank="1" containsMixedTypes="1" containsNumber="1" containsInteger="1" minValue="0" maxValue="43446"/>
    </cacheField>
    <cacheField name="Data da visita 2" numFmtId="0">
      <sharedItems containsBlank="1" containsMixedTypes="1" containsNumber="1" containsInteger="1" minValue="0" maxValue="43174"/>
    </cacheField>
    <cacheField name="Data da visita 3" numFmtId="0">
      <sharedItems containsString="0" containsBlank="1" containsNumber="1" containsInteger="1" minValue="0" maxValue="43175"/>
    </cacheField>
    <cacheField name="Data último contato" numFmtId="0">
      <sharedItems containsBlank="1" containsMixedTypes="1" containsNumber="1" containsInteger="1" minValue="40840" maxValue="43443"/>
    </cacheField>
    <cacheField name="Data prevista p/ próx. contato" numFmtId="0">
      <sharedItems containsBlank="1" containsMixedTypes="1" containsNumber="1" containsInteger="1" minValue="0" maxValue="43439"/>
    </cacheField>
    <cacheField name="Data de cadastro" numFmtId="0">
      <sharedItems containsBlank="1" containsMixedTypes="1" containsNumber="1" containsInteger="1" minValue="0" maxValue="43379"/>
    </cacheField>
    <cacheField name="Data de fechamento" numFmtId="0">
      <sharedItems containsBlank="1" containsMixedTypes="1" containsNumber="1" containsInteger="1" minValue="0" maxValue="43175"/>
    </cacheField>
    <cacheField name="Estimativa de Sucesso" numFmtId="0">
      <sharedItems containsString="0" containsBlank="1" containsNumber="1" minValue="0" maxValue="10"/>
    </cacheField>
    <cacheField name="Fase" numFmtId="0">
      <sharedItems containsBlank="1"/>
    </cacheField>
    <cacheField name="STATUS" numFmtId="0">
      <sharedItems containsBlank="1"/>
    </cacheField>
    <cacheField name="Concorrente" numFmtId="0">
      <sharedItems containsBlank="1" count="91">
        <s v="Antilhas"/>
        <s v="Vifran "/>
        <s v="Sulnove"/>
        <s v="Nobel"/>
        <s v="Sacotem"/>
        <s v="Sulpack"/>
        <s v="Eco Brasil"/>
        <s v="H7"/>
        <s v="Canta Claro"/>
        <s v="Print Bag"/>
        <s v="Fred"/>
        <m/>
        <s v="Viva Embalagens"/>
        <s v="Blue Pack"/>
        <s v="LKS"/>
        <s v="Naturapack"/>
        <s v="Blupack"/>
        <s v="Sul 9"/>
        <s v="-"/>
        <s v="Preferida"/>
        <s v="Agaset"/>
        <s v="Regispel"/>
        <s v="Rio Plastic"/>
        <s v="Sacola Cia"/>
        <s v="Cromus"/>
        <s v="Cipapel"/>
        <s v="Panorama"/>
        <s v="Lord"/>
        <s v="ZAMMPERELLI"/>
        <s v="MARIANO´S"/>
        <s v="Fornecedor local"/>
        <s v="Printset"/>
        <s v="Grafica Skala"/>
        <s v="Somar"/>
        <s v="Grafica G1"/>
        <s v="AGASSETE"/>
        <s v="Não informado"/>
        <s v="RIO FLEX"/>
        <s v="Cromus "/>
        <s v="cromos e rioplastic"/>
        <s v="RioPlastic"/>
        <s v="d1000"/>
        <s v="galdo Plast"/>
        <s v="R2 Embalagens"/>
        <s v="packFIlm"/>
        <s v="IKS Embalagens"/>
        <s v="PrioPlastic"/>
        <s v="grafica H1"/>
        <s v="feito fora do Brasil"/>
        <s v="BaviPlast"/>
        <s v="Gerprint"/>
        <s v="Romaflex"/>
        <s v="Printbag, Hacco e Nobelpack" u="1"/>
        <s v="Nobelpack, Batistense e Printbag" u="1"/>
        <s v="Antilas" u="1"/>
        <s v="Print/Viva/Sulnove" u="1"/>
        <s v="sem informação" u="1"/>
        <s v="d1000/Cromus" u="1"/>
        <s v="Vifran/Cromus" u="1"/>
        <s v="Eco Brasil e Sacotem" u="1"/>
        <s v="Antilhas/Vifran" u="1"/>
        <s v="PrintBag e Agassete" u="1"/>
        <s v="Nobelpack e Printbag" u="1"/>
        <s v="Grafica Viva" u="1"/>
        <s v="Print/Antilhas/Vifran" u="1"/>
        <s v="Print/Viva" u="1"/>
        <s v="Antlhas" u="1"/>
        <s v="VIVA" u="1"/>
        <s v="Printbag" u="1"/>
        <s v="Pack Film (anterior)" u="1"/>
        <s v="Antilhas  /Papel Não informado" u="1"/>
        <s v="Eco Brasil/Antilhas" u="1"/>
        <s v="BluePack" u="1"/>
        <s v="Não sabemos, empresa local" u="1"/>
        <s v="Blupack / Vifran" u="1"/>
        <s v="Antilhas e Printbag" u="1"/>
        <s v="Vifran" u="1"/>
        <s v="Viva/Sulnove" u="1"/>
        <s v="PrintBag e Antilhas" u="1"/>
        <s v="Print Bag e Vifran" u="1"/>
        <s v="PrioPlastic e Print Bag" u="1"/>
        <s v="Vifran e Port Folliun" u="1"/>
        <s v="Canta Calro" u="1"/>
        <s v="Viva/Print" u="1"/>
        <s v="pequena empresa local" u="1"/>
        <s v="Viva Embalagens/Bigfer/W3" u="1"/>
        <s v="Print Bag/Antilhas" u="1"/>
        <s v="Print/Viva " u="1"/>
        <s v="Print" u="1"/>
        <s v="não tem" u="1"/>
        <s v="Print Bag " u="1"/>
      </sharedItems>
    </cacheField>
    <cacheField name="Comentários gerais" numFmtId="0">
      <sharedItems containsBlank="1" longText="1"/>
    </cacheField>
    <cacheField name="Coluna1"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01">
  <r>
    <x v="0"/>
    <s v="Exemplo da Silva"/>
    <s v="Cia Exemplo"/>
    <s v="Exemplo Surf Moda"/>
    <s v="Exemplo Ribeiro / Exemplo Correia"/>
    <s v="Comprador / Gerente Comercial"/>
    <s v="11 5555-3322 / 11 5555-0099"/>
    <s v="ex_ribeiro@ciaexemplo.com / ex_correia@ciaexemplo.com"/>
    <s v="SP"/>
    <s v="Educacional"/>
    <n v="5"/>
    <m/>
    <n v="25000"/>
    <n v="50000"/>
    <n v="15000"/>
    <n v="10000"/>
    <n v="0"/>
    <n v="0"/>
    <n v="0"/>
    <n v="0"/>
    <n v="0"/>
    <n v="48000"/>
    <n v="43009"/>
    <n v="48000"/>
    <n v="43009"/>
    <m/>
    <s v="Aprovação em 1 dia para pedidos"/>
    <s v="Participação em evento fim de ano"/>
    <s v="Logo personalizado"/>
    <m/>
    <m/>
    <s v="Aprovação em 1 dia"/>
    <s v="Faturamento antecipado"/>
    <s v="Entrega com agendamento"/>
    <m/>
    <s v="Faturamento antecipado 60 dias para os próximos 2 pedidos, até a troca do comprador que está indo para outro departamento da empresa. Depois reenegociar com novo comprador"/>
    <s v="Faturamento antecipado 60 dias para os próximos 2 pedidos, até a troca do comprador que está indo para outro departamento da empresa. Depois reenegociar com novo comprador"/>
    <n v="2"/>
    <n v="43010"/>
    <n v="43015"/>
    <m/>
    <n v="43023"/>
    <n v="43076"/>
    <n v="42979"/>
    <m/>
    <n v="0.75"/>
    <s v="Negociação"/>
    <s v="Aberto"/>
    <x v="0"/>
    <s v="Cliente com potencial enorme de fechar futuras negociações em outros produtos."/>
    <m/>
  </r>
  <r>
    <x v="1"/>
    <s v="Aldo"/>
    <s v="Leader"/>
    <s v="Leader"/>
    <s v="Cíntia Cristina"/>
    <s v="Suprimentos"/>
    <s v="21-2555-3029"/>
    <s v="c.felix@leader.com.br"/>
    <m/>
    <s v="Outros"/>
    <n v="93"/>
    <m/>
    <m/>
    <n v="539000"/>
    <m/>
    <m/>
    <m/>
    <m/>
    <m/>
    <m/>
    <m/>
    <s v="Sacola plástica com 00,3 de espessura"/>
    <m/>
    <s v="Sacola plástica com 00,3 de espessura"/>
    <m/>
    <m/>
    <m/>
    <s v="agenda não personalizada, papel rascunho, catálogo mais impactante, pasta para carregar mostruário"/>
    <m/>
    <m/>
    <m/>
    <m/>
    <m/>
    <m/>
    <m/>
    <s v="Virada de Bopp para Envelope"/>
    <s v="Virada de Bopp para Envelope"/>
    <m/>
    <m/>
    <m/>
    <m/>
    <m/>
    <m/>
    <m/>
    <m/>
    <m/>
    <m/>
    <s v="Sucesso"/>
    <x v="0"/>
    <m/>
    <m/>
  </r>
  <r>
    <x v="1"/>
    <s v="Aldo"/>
    <s v="Clube Melissa "/>
    <s v="Clube Melissa "/>
    <s v="Alexandre"/>
    <s v="Marketing"/>
    <s v="21-2545-4581"/>
    <s v="alexandre.lopes@multi.etc.br"/>
    <m/>
    <s v="Calçados"/>
    <n v="256"/>
    <m/>
    <m/>
    <n v="3970000"/>
    <m/>
    <m/>
    <m/>
    <m/>
    <m/>
    <m/>
    <m/>
    <s v="Mudança mix de produto"/>
    <m/>
    <s v="Mudança mix de produto"/>
    <m/>
    <m/>
    <m/>
    <s v="agenda não personalizada, papel rascunho, catálogo mais impactante, pasta para carregar mostruário"/>
    <s v="Desenv sacola plastica  e Prototipos para validação Bula data ideial até 15/09"/>
    <m/>
    <m/>
    <m/>
    <m/>
    <m/>
    <m/>
    <s v="Mudança de sacola manual para plastico"/>
    <s v="Mudança de sacola manual para plastico"/>
    <n v="1"/>
    <m/>
    <m/>
    <m/>
    <n v="42856"/>
    <m/>
    <m/>
    <m/>
    <m/>
    <s v="Qualificação"/>
    <s v="Sucesso"/>
    <x v="1"/>
    <m/>
    <m/>
  </r>
  <r>
    <x v="1"/>
    <s v="Aldo"/>
    <s v="Dufry                                   "/>
    <s v="Dufry                                   "/>
    <s v="Ricardo"/>
    <s v="Coord de Compras"/>
    <s v="21-2157-9676"/>
    <s v="ricardo.velozo@br.dufry.com"/>
    <m/>
    <s v="Eletro &amp; Eletrônicos"/>
    <n v="33"/>
    <m/>
    <m/>
    <n v="1000000"/>
    <m/>
    <m/>
    <m/>
    <m/>
    <m/>
    <m/>
    <m/>
    <s v="Valor e entrega"/>
    <m/>
    <s v="Valor e entrega"/>
    <m/>
    <m/>
    <m/>
    <s v="agenda não personalizada, papel rascunho, catálogo mais impactante, pasta para carregar mostruário"/>
    <m/>
    <m/>
    <m/>
    <m/>
    <m/>
    <m/>
    <m/>
    <s v="Produto plastico"/>
    <s v="Produto plastico"/>
    <n v="1"/>
    <m/>
    <m/>
    <m/>
    <n v="42917"/>
    <m/>
    <m/>
    <m/>
    <m/>
    <s v="Qualificação"/>
    <s v="Sucesso"/>
    <x v="2"/>
    <m/>
    <m/>
  </r>
  <r>
    <x v="1"/>
    <s v="Aldo"/>
    <s v="Farm"/>
    <s v="Farm"/>
    <s v="Renan Calazans"/>
    <s v="Compras de indiretos"/>
    <s v="21-2503-6850"/>
    <s v="renan.calazans@animale.com.br"/>
    <m/>
    <s v="Vestuário"/>
    <n v="99"/>
    <m/>
    <m/>
    <n v="1250000"/>
    <m/>
    <m/>
    <m/>
    <m/>
    <m/>
    <m/>
    <m/>
    <s v="Incrimento mix "/>
    <m/>
    <s v="Incrimento mix "/>
    <m/>
    <m/>
    <m/>
    <s v="agenda não personalizada, papel rascunho, catálogo mais impactante, pasta para carregar mostruário"/>
    <s v="Apresentação de sacola com virada"/>
    <m/>
    <m/>
    <m/>
    <m/>
    <m/>
    <m/>
    <m/>
    <m/>
    <n v="1"/>
    <m/>
    <m/>
    <m/>
    <n v="42917"/>
    <m/>
    <m/>
    <m/>
    <m/>
    <s v="Qualificação"/>
    <s v="Sucesso"/>
    <x v="3"/>
    <m/>
    <m/>
  </r>
  <r>
    <x v="1"/>
    <s v="Aldo"/>
    <s v="Zinzane"/>
    <s v="Zinzane"/>
    <s v="Monica"/>
    <s v="Assessoria"/>
    <s v="21-3724-4128"/>
    <s v="monica@zinzane.com.br"/>
    <m/>
    <s v="Vestuário"/>
    <n v="96"/>
    <m/>
    <m/>
    <n v="520000"/>
    <m/>
    <m/>
    <m/>
    <m/>
    <m/>
    <m/>
    <m/>
    <s v="Redução de valores"/>
    <m/>
    <s v="Redução de valores"/>
    <m/>
    <m/>
    <m/>
    <s v="agenda não personalizada, papel rascunho, catálogo mais impactante, pasta para carregar mostruário"/>
    <m/>
    <m/>
    <m/>
    <m/>
    <m/>
    <m/>
    <m/>
    <s v="Redução do mix"/>
    <s v="Redução do mix"/>
    <n v="1"/>
    <m/>
    <m/>
    <m/>
    <n v="42979"/>
    <m/>
    <m/>
    <m/>
    <m/>
    <s v="Qualificação"/>
    <s v="Sucesso"/>
    <x v="3"/>
    <m/>
    <m/>
  </r>
  <r>
    <x v="1"/>
    <s v="Aldo"/>
    <s v="Richards"/>
    <s v="Richards"/>
    <s v="Julia Travassos"/>
    <s v="Marketing"/>
    <s v="21-2575-3500"/>
    <s v="julia.travassos@inbrands.com.br"/>
    <m/>
    <s v="Vestuário"/>
    <n v="60"/>
    <m/>
    <m/>
    <n v="300000"/>
    <m/>
    <m/>
    <m/>
    <m/>
    <m/>
    <m/>
    <m/>
    <m/>
    <m/>
    <m/>
    <m/>
    <m/>
    <m/>
    <s v="agenda não personalizada, papel rascunho, catálogo mais impactante, pasta para carregar mostruário"/>
    <m/>
    <m/>
    <m/>
    <m/>
    <m/>
    <m/>
    <m/>
    <m/>
    <m/>
    <m/>
    <m/>
    <m/>
    <m/>
    <n v="42917"/>
    <m/>
    <m/>
    <m/>
    <m/>
    <m/>
    <s v="Sucesso"/>
    <x v="0"/>
    <m/>
    <m/>
  </r>
  <r>
    <x v="1"/>
    <s v="Aldo"/>
    <s v="Taco"/>
    <s v="Taco"/>
    <s v="Willian Mello"/>
    <s v="Comprador"/>
    <s v="21-2585-8672"/>
    <s v="willian.mello@taco.com.br"/>
    <m/>
    <s v="Vestuário"/>
    <n v="130"/>
    <m/>
    <m/>
    <n v="1000000"/>
    <m/>
    <m/>
    <m/>
    <m/>
    <m/>
    <m/>
    <m/>
    <s v="Just in Time, entrega, segurança"/>
    <m/>
    <s v="Just in Time, entrega, segurança"/>
    <m/>
    <m/>
    <m/>
    <s v="agenda não personalizada, papel rascunho, catálogo mais impactante, pasta para carregar mostruário"/>
    <s v="Prototipos"/>
    <m/>
    <m/>
    <m/>
    <m/>
    <m/>
    <m/>
    <s v="Mix completo just in time"/>
    <s v="Mix completo just in time"/>
    <n v="1"/>
    <m/>
    <m/>
    <m/>
    <m/>
    <m/>
    <m/>
    <m/>
    <m/>
    <s v="Qualificação"/>
    <s v="Sucesso"/>
    <x v="3"/>
    <m/>
    <m/>
  </r>
  <r>
    <x v="1"/>
    <s v="Aldo"/>
    <s v="Animale"/>
    <s v="Animale"/>
    <s v="Renan Calazans"/>
    <s v="Compras de indiretos"/>
    <s v="21-2503-6850"/>
    <s v="renan.calazans@animale.com.br"/>
    <m/>
    <s v="Vestuário"/>
    <n v="90"/>
    <m/>
    <m/>
    <n v="300000"/>
    <m/>
    <m/>
    <m/>
    <m/>
    <m/>
    <m/>
    <m/>
    <s v="Redução de mix"/>
    <m/>
    <s v="Redução de mix"/>
    <m/>
    <m/>
    <m/>
    <s v="agenda não personalizada, papel rascunho, catálogo mais impactante, pasta para carregar mostruário"/>
    <s v="Apresentação de sacola com virada"/>
    <m/>
    <m/>
    <m/>
    <m/>
    <m/>
    <m/>
    <m/>
    <m/>
    <n v="1"/>
    <m/>
    <m/>
    <m/>
    <n v="42979"/>
    <m/>
    <m/>
    <m/>
    <m/>
    <s v="Oportunidade"/>
    <s v="Sucesso"/>
    <x v="3"/>
    <m/>
    <m/>
  </r>
  <r>
    <x v="1"/>
    <s v="Aldo"/>
    <s v="Itapuã"/>
    <s v="Itapuã"/>
    <s v="Ivan"/>
    <s v="Comprador"/>
    <s v="27-2124-7705"/>
    <s v="ivanc@itapua.com"/>
    <m/>
    <s v="Calçados"/>
    <n v="100"/>
    <m/>
    <m/>
    <n v="1000000"/>
    <m/>
    <m/>
    <m/>
    <m/>
    <m/>
    <m/>
    <m/>
    <s v="Melhoria emb e entrega"/>
    <m/>
    <s v="Melhoria emb e entrega"/>
    <m/>
    <m/>
    <m/>
    <s v="agenda não personalizada, papel rascunho, catálogo mais impactante, pasta para carregar mostruário"/>
    <m/>
    <m/>
    <m/>
    <m/>
    <m/>
    <m/>
    <m/>
    <m/>
    <m/>
    <m/>
    <m/>
    <m/>
    <m/>
    <n v="42979"/>
    <m/>
    <m/>
    <m/>
    <m/>
    <m/>
    <s v="Sucesso"/>
    <x v="3"/>
    <m/>
    <m/>
  </r>
  <r>
    <x v="1"/>
    <s v="Aldo"/>
    <s v="Uncle K"/>
    <s v="Uncle K"/>
    <s v="Mery"/>
    <s v="Compradora"/>
    <s v="21-3295-2900"/>
    <s v="mery@unclek.com.br"/>
    <m/>
    <s v="Acessórios"/>
    <n v="33"/>
    <m/>
    <m/>
    <n v="300000"/>
    <m/>
    <m/>
    <m/>
    <m/>
    <m/>
    <m/>
    <m/>
    <s v="Mudança mix de produto"/>
    <m/>
    <s v="Mudança mix de produto"/>
    <m/>
    <m/>
    <m/>
    <s v="agenda não personalizada, papel rascunho, catálogo mais impactante, pasta para carregar mostruário"/>
    <m/>
    <m/>
    <m/>
    <m/>
    <m/>
    <m/>
    <m/>
    <m/>
    <m/>
    <m/>
    <m/>
    <m/>
    <m/>
    <n v="42979"/>
    <m/>
    <m/>
    <m/>
    <m/>
    <m/>
    <s v="Aberto"/>
    <x v="4"/>
    <m/>
    <m/>
  </r>
  <r>
    <x v="1"/>
    <s v="Aldo"/>
    <s v="Mercatto"/>
    <s v="Mercatto"/>
    <s v="Elizangela"/>
    <s v="Compradora"/>
    <s v="21-3545-0936"/>
    <s v="elizangela.ribeiro@mercatto.com.br"/>
    <m/>
    <s v="Vestuário"/>
    <n v="99"/>
    <m/>
    <m/>
    <n v="300000"/>
    <m/>
    <m/>
    <m/>
    <m/>
    <m/>
    <m/>
    <m/>
    <s v="Target plastico e incemnto papel"/>
    <m/>
    <s v="Target plastico e incemnto papel"/>
    <m/>
    <m/>
    <m/>
    <s v="agenda não personalizada, papel rascunho, catálogo mais impactante, pasta para carregar mostruário"/>
    <m/>
    <m/>
    <m/>
    <m/>
    <m/>
    <m/>
    <m/>
    <m/>
    <m/>
    <n v="1"/>
    <m/>
    <m/>
    <m/>
    <n v="42736"/>
    <m/>
    <m/>
    <m/>
    <m/>
    <s v="Oportunidade"/>
    <s v="Sucesso"/>
    <x v="5"/>
    <m/>
    <m/>
  </r>
  <r>
    <x v="1"/>
    <s v="Aldo"/>
    <s v="Alphabeto"/>
    <s v="Alphabeto"/>
    <s v="Tatiana Tavares"/>
    <s v="Coordenadora"/>
    <s v="21-2512-8672"/>
    <s v="tatianatavares@alphabeto.com"/>
    <m/>
    <s v="Vestuário"/>
    <n v="100"/>
    <m/>
    <m/>
    <n v="1050500"/>
    <m/>
    <m/>
    <m/>
    <m/>
    <m/>
    <m/>
    <m/>
    <s v="Mudança de mix"/>
    <m/>
    <s v="Mudança de mix"/>
    <m/>
    <m/>
    <m/>
    <s v="agenda não personalizada, papel rascunho, catálogo mais impactante, pasta para carregar mostruário"/>
    <m/>
    <m/>
    <m/>
    <m/>
    <m/>
    <m/>
    <m/>
    <m/>
    <m/>
    <m/>
    <m/>
    <m/>
    <m/>
    <n v="42979"/>
    <m/>
    <m/>
    <m/>
    <m/>
    <m/>
    <s v="Sucesso"/>
    <x v="4"/>
    <m/>
    <m/>
  </r>
  <r>
    <x v="1"/>
    <s v="Aldo"/>
    <s v="City Shoes"/>
    <s v="City Shoes"/>
    <m/>
    <m/>
    <m/>
    <m/>
    <m/>
    <s v="Calçados"/>
    <m/>
    <m/>
    <m/>
    <m/>
    <m/>
    <m/>
    <m/>
    <m/>
    <m/>
    <m/>
    <m/>
    <s v="Redução de mix"/>
    <m/>
    <s v="Redução de mix"/>
    <m/>
    <m/>
    <m/>
    <s v="agenda não personalizada, papel rascunho, catálogo mais impactante, pasta para carregar mostruário"/>
    <m/>
    <m/>
    <m/>
    <m/>
    <m/>
    <m/>
    <m/>
    <m/>
    <m/>
    <m/>
    <m/>
    <m/>
    <m/>
    <n v="42948"/>
    <m/>
    <m/>
    <m/>
    <m/>
    <m/>
    <s v="Aberto"/>
    <x v="0"/>
    <m/>
    <m/>
  </r>
  <r>
    <x v="1"/>
    <s v="Aldo"/>
    <s v="Drogaria Pacheco"/>
    <s v="Drogaria Pacheco"/>
    <m/>
    <m/>
    <m/>
    <m/>
    <m/>
    <s v="Farma"/>
    <m/>
    <m/>
    <m/>
    <m/>
    <m/>
    <m/>
    <m/>
    <m/>
    <m/>
    <m/>
    <m/>
    <s v="Cartucho de papel"/>
    <m/>
    <s v="Cartucho de papel"/>
    <m/>
    <m/>
    <m/>
    <s v="agenda não personalizada, papel rascunho, catálogo mais impactante, pasta para carregar mostruário"/>
    <m/>
    <m/>
    <m/>
    <m/>
    <m/>
    <m/>
    <m/>
    <m/>
    <m/>
    <m/>
    <m/>
    <m/>
    <m/>
    <m/>
    <m/>
    <m/>
    <m/>
    <m/>
    <m/>
    <s v="Aberto"/>
    <x v="0"/>
    <m/>
    <m/>
  </r>
  <r>
    <x v="1"/>
    <s v="Aldo"/>
    <s v="Mundo Verde"/>
    <s v="Mundo Verde"/>
    <m/>
    <m/>
    <m/>
    <m/>
    <m/>
    <s v="Alimentos e bebidas"/>
    <m/>
    <m/>
    <m/>
    <m/>
    <m/>
    <m/>
    <m/>
    <m/>
    <m/>
    <m/>
    <m/>
    <s v="Target plastico"/>
    <m/>
    <s v="Target plastico"/>
    <m/>
    <m/>
    <m/>
    <s v="agenda não personalizada, papel rascunho, catálogo mais impactante, pasta para carregar mostruário"/>
    <m/>
    <m/>
    <m/>
    <m/>
    <m/>
    <m/>
    <m/>
    <m/>
    <m/>
    <m/>
    <m/>
    <m/>
    <m/>
    <m/>
    <m/>
    <m/>
    <m/>
    <m/>
    <m/>
    <s v="Aberto"/>
    <x v="6"/>
    <m/>
    <m/>
  </r>
  <r>
    <x v="1"/>
    <s v="Aldo"/>
    <s v="Sonho dos pés"/>
    <s v="Sonho dos pés"/>
    <s v="Luciana Andrade"/>
    <s v="Marketing"/>
    <s v="21-3797-8400"/>
    <s v="lucianaandrade@sonhodospes.com.br"/>
    <m/>
    <s v="Calçados"/>
    <n v="150"/>
    <m/>
    <m/>
    <n v="1000000"/>
    <m/>
    <m/>
    <m/>
    <m/>
    <m/>
    <m/>
    <m/>
    <s v="Reposiocionamento"/>
    <m/>
    <s v="Reposiocionamento"/>
    <m/>
    <m/>
    <m/>
    <s v="agenda não personalizada, papel rascunho, catálogo mais impactante, pasta para carregar mostruário"/>
    <m/>
    <m/>
    <m/>
    <m/>
    <m/>
    <m/>
    <m/>
    <m/>
    <m/>
    <n v="1"/>
    <m/>
    <m/>
    <m/>
    <m/>
    <m/>
    <m/>
    <m/>
    <m/>
    <s v="Oportunidade"/>
    <s v="Sucesso"/>
    <x v="7"/>
    <m/>
    <m/>
  </r>
  <r>
    <x v="1"/>
    <s v="Aldo"/>
    <s v="South                                  "/>
    <s v="South                                  "/>
    <s v="Antonio"/>
    <s v="Comprador"/>
    <s v="21-2414-1500"/>
    <s v="suprimentos3@gruposouth.com.br"/>
    <m/>
    <s v="Vestuário"/>
    <n v="105"/>
    <m/>
    <m/>
    <n v="1000000"/>
    <m/>
    <m/>
    <m/>
    <m/>
    <m/>
    <m/>
    <m/>
    <s v="Target Papel"/>
    <m/>
    <s v="Target Papel"/>
    <m/>
    <m/>
    <m/>
    <s v="agenda não personalizada, papel rascunho, catálogo mais impactante, pasta para carregar mostruário"/>
    <m/>
    <m/>
    <m/>
    <m/>
    <m/>
    <m/>
    <m/>
    <s v="Target"/>
    <s v="Target"/>
    <n v="1"/>
    <m/>
    <m/>
    <m/>
    <n v="42979"/>
    <m/>
    <m/>
    <m/>
    <m/>
    <s v="Oportunidade"/>
    <s v="Sucesso"/>
    <x v="8"/>
    <m/>
    <m/>
  </r>
  <r>
    <x v="1"/>
    <s v="Aldo"/>
    <s v="Tim"/>
    <s v="Tim"/>
    <s v="Renan Fusco"/>
    <s v="Suprimentos"/>
    <s v="21-9811311289"/>
    <s v="refdoliveira@timbrasil.com.br"/>
    <m/>
    <s v="Telefonia"/>
    <n v="1160"/>
    <m/>
    <m/>
    <n v="1350000"/>
    <m/>
    <m/>
    <m/>
    <m/>
    <m/>
    <m/>
    <m/>
    <s v="Concorrencia"/>
    <m/>
    <s v="Concorrencia"/>
    <m/>
    <m/>
    <m/>
    <s v="agenda não personalizada, papel rascunho, catálogo mais impactante, pasta para carregar mostruário"/>
    <m/>
    <m/>
    <m/>
    <m/>
    <m/>
    <m/>
    <m/>
    <m/>
    <m/>
    <n v="1"/>
    <m/>
    <m/>
    <m/>
    <n v="42948"/>
    <m/>
    <m/>
    <m/>
    <m/>
    <s v="Qualificação"/>
    <s v="Sucesso"/>
    <x v="0"/>
    <m/>
    <m/>
  </r>
  <r>
    <x v="1"/>
    <s v="Aldo"/>
    <s v="Constance"/>
    <s v="Constance"/>
    <s v="Gabriela"/>
    <s v="Compradora"/>
    <s v="31-3238-4138"/>
    <s v="gabriela@constance.com.br"/>
    <m/>
    <s v="Calçados"/>
    <n v="35"/>
    <m/>
    <m/>
    <n v="300000"/>
    <m/>
    <m/>
    <m/>
    <m/>
    <m/>
    <m/>
    <m/>
    <s v="Analise de mix"/>
    <m/>
    <s v="Analise de mix"/>
    <m/>
    <m/>
    <m/>
    <s v="agenda não personalizada, papel rascunho, catálogo mais impactante, pasta para carregar mostruário"/>
    <m/>
    <m/>
    <m/>
    <m/>
    <m/>
    <m/>
    <m/>
    <m/>
    <m/>
    <m/>
    <m/>
    <m/>
    <m/>
    <n v="42917"/>
    <m/>
    <m/>
    <m/>
    <m/>
    <m/>
    <s v="Sucesso"/>
    <x v="1"/>
    <m/>
    <m/>
  </r>
  <r>
    <x v="1"/>
    <s v="Aldo"/>
    <s v="Madame MS"/>
    <s v="Madame MS"/>
    <m/>
    <m/>
    <m/>
    <m/>
    <m/>
    <s v="Vestuário"/>
    <m/>
    <m/>
    <m/>
    <m/>
    <m/>
    <m/>
    <m/>
    <m/>
    <m/>
    <m/>
    <m/>
    <s v="Analise de mix"/>
    <m/>
    <s v="Analise de mix"/>
    <m/>
    <m/>
    <m/>
    <s v="agenda não personalizada, papel rascunho, catálogo mais impactante, pasta para carregar mostruário"/>
    <m/>
    <m/>
    <m/>
    <m/>
    <m/>
    <m/>
    <m/>
    <m/>
    <m/>
    <m/>
    <m/>
    <m/>
    <m/>
    <n v="42917"/>
    <m/>
    <m/>
    <m/>
    <m/>
    <m/>
    <s v="Aberto"/>
    <x v="9"/>
    <m/>
    <m/>
  </r>
  <r>
    <x v="1"/>
    <s v="Aldo"/>
    <s v="Granado"/>
    <s v="Granado"/>
    <s v="Luiz"/>
    <s v="Comprador"/>
    <s v="21-3231-6700"/>
    <s v="luizc@granadophebo.com.br"/>
    <m/>
    <s v="Cosméticos"/>
    <n v="5"/>
    <m/>
    <m/>
    <n v="1000000"/>
    <m/>
    <m/>
    <m/>
    <m/>
    <m/>
    <m/>
    <m/>
    <s v="Sacola com virada "/>
    <m/>
    <s v="Sacola com virada "/>
    <m/>
    <m/>
    <m/>
    <s v="agenda não personalizada, papel rascunho, catálogo mais impactante, pasta para carregar mostruário"/>
    <m/>
    <m/>
    <m/>
    <m/>
    <m/>
    <m/>
    <m/>
    <m/>
    <m/>
    <m/>
    <m/>
    <m/>
    <m/>
    <m/>
    <m/>
    <m/>
    <m/>
    <m/>
    <m/>
    <s v="Sucesso"/>
    <x v="9"/>
    <m/>
    <m/>
  </r>
  <r>
    <x v="1"/>
    <s v="Aldo"/>
    <s v="Cantão"/>
    <s v="Cantão"/>
    <s v="Regina"/>
    <s v="Compradora"/>
    <s v="21-2025-7600"/>
    <s v="reginathomasi@s2holding.com.br"/>
    <m/>
    <s v="Vestuário"/>
    <n v="52"/>
    <m/>
    <m/>
    <n v="300000"/>
    <m/>
    <m/>
    <m/>
    <m/>
    <m/>
    <m/>
    <m/>
    <s v="Sacola retornavel"/>
    <m/>
    <s v="Sacola retornavel"/>
    <m/>
    <m/>
    <m/>
    <s v="agenda não personalizada, papel rascunho, catálogo mais impactante, pasta para carregar mostruário"/>
    <m/>
    <m/>
    <m/>
    <m/>
    <m/>
    <m/>
    <m/>
    <m/>
    <m/>
    <n v="1"/>
    <m/>
    <m/>
    <m/>
    <m/>
    <m/>
    <m/>
    <m/>
    <m/>
    <s v="Prospecção"/>
    <s v="Aberto"/>
    <x v="10"/>
    <m/>
    <m/>
  </r>
  <r>
    <x v="1"/>
    <s v="Aldo"/>
    <s v="Ferni"/>
    <s v="Ferni"/>
    <m/>
    <m/>
    <m/>
    <m/>
    <m/>
    <s v="Calçados"/>
    <m/>
    <m/>
    <m/>
    <m/>
    <m/>
    <m/>
    <m/>
    <m/>
    <m/>
    <m/>
    <m/>
    <s v="Target Papel"/>
    <m/>
    <s v="Target Papel"/>
    <m/>
    <m/>
    <m/>
    <s v="agenda não personalizada, papel rascunho, catálogo mais impactante, pasta para carregar mostruário"/>
    <m/>
    <m/>
    <m/>
    <m/>
    <m/>
    <m/>
    <m/>
    <m/>
    <m/>
    <m/>
    <m/>
    <m/>
    <m/>
    <m/>
    <m/>
    <m/>
    <m/>
    <m/>
    <m/>
    <s v="Aberto"/>
    <x v="11"/>
    <m/>
    <m/>
  </r>
  <r>
    <x v="1"/>
    <s v="Aldo"/>
    <s v="Elmo Calcados"/>
    <s v="Elmo Calcados"/>
    <s v="Walace Moreira"/>
    <s v="Comprador"/>
    <s v="31-2105-2220"/>
    <s v="walace@elmo.com.br"/>
    <m/>
    <s v="Calçados"/>
    <n v="54"/>
    <m/>
    <m/>
    <n v="1000000"/>
    <m/>
    <m/>
    <m/>
    <m/>
    <m/>
    <m/>
    <m/>
    <s v="Target plastico e papel"/>
    <m/>
    <s v="Target plastico e papel"/>
    <m/>
    <m/>
    <m/>
    <s v="agenda não personalizada, papel rascunho, catálogo mais impactante, pasta para carregar mostruário"/>
    <m/>
    <m/>
    <m/>
    <m/>
    <m/>
    <m/>
    <m/>
    <m/>
    <m/>
    <n v="1"/>
    <m/>
    <m/>
    <m/>
    <m/>
    <m/>
    <m/>
    <m/>
    <m/>
    <s v="Prospecção"/>
    <s v="Sucesso"/>
    <x v="12"/>
    <m/>
    <m/>
  </r>
  <r>
    <x v="1"/>
    <s v="Aldo"/>
    <s v="AD Fashion"/>
    <s v="AD Fashion"/>
    <s v="Carlos Felipe Pai"/>
    <s v="Proprietario"/>
    <s v="21-2549-3099"/>
    <s v="carlosfilipe@adfashion.com.br"/>
    <m/>
    <s v="Vestuário"/>
    <n v="54"/>
    <m/>
    <m/>
    <n v="600000"/>
    <m/>
    <m/>
    <m/>
    <m/>
    <m/>
    <m/>
    <m/>
    <s v="Sacola com virada"/>
    <m/>
    <s v="Sacola com virada"/>
    <m/>
    <m/>
    <m/>
    <s v="agenda não personalizada, papel rascunho, catálogo mais impactante, pasta para carregar mostruário"/>
    <s v="Desenv de embalagens"/>
    <m/>
    <m/>
    <m/>
    <m/>
    <m/>
    <m/>
    <s v="Desenv de produto e abrangencia de mix"/>
    <s v="Desenv de produto e abrangencia de mix"/>
    <n v="1"/>
    <m/>
    <m/>
    <m/>
    <n v="42979"/>
    <m/>
    <m/>
    <m/>
    <m/>
    <s v="Prospecção"/>
    <s v="Sucesso"/>
    <x v="3"/>
    <m/>
    <m/>
  </r>
  <r>
    <x v="1"/>
    <s v="Aldo"/>
    <s v="Ecletic"/>
    <s v="Ecletic"/>
    <m/>
    <m/>
    <m/>
    <m/>
    <m/>
    <s v="Vestuário"/>
    <m/>
    <m/>
    <m/>
    <m/>
    <m/>
    <m/>
    <m/>
    <m/>
    <m/>
    <m/>
    <m/>
    <m/>
    <m/>
    <m/>
    <m/>
    <m/>
    <m/>
    <s v="agenda não personalizada, papel rascunho, catálogo mais impactante, pasta para carregar mostruário"/>
    <m/>
    <m/>
    <m/>
    <m/>
    <m/>
    <m/>
    <m/>
    <m/>
    <m/>
    <m/>
    <m/>
    <m/>
    <m/>
    <n v="42979"/>
    <m/>
    <m/>
    <m/>
    <m/>
    <m/>
    <s v="Aberto"/>
    <x v="11"/>
    <m/>
    <m/>
  </r>
  <r>
    <x v="1"/>
    <s v="Aldo"/>
    <s v="Bebe Básico"/>
    <s v="Bebe Básico"/>
    <m/>
    <m/>
    <m/>
    <m/>
    <m/>
    <s v="Vestuário"/>
    <m/>
    <m/>
    <m/>
    <m/>
    <m/>
    <m/>
    <m/>
    <m/>
    <m/>
    <m/>
    <m/>
    <s v="Target Papel"/>
    <m/>
    <s v="Target Papel"/>
    <m/>
    <m/>
    <m/>
    <s v="agenda não personalizada, papel rascunho, catálogo mais impactante, pasta para carregar mostruário"/>
    <m/>
    <m/>
    <m/>
    <m/>
    <m/>
    <m/>
    <m/>
    <m/>
    <m/>
    <m/>
    <m/>
    <m/>
    <m/>
    <m/>
    <m/>
    <m/>
    <m/>
    <m/>
    <m/>
    <s v="Aberto"/>
    <x v="4"/>
    <m/>
    <m/>
  </r>
  <r>
    <x v="1"/>
    <s v="Aldo"/>
    <s v="Via Mia"/>
    <s v="Via Mia"/>
    <s v="Juliana"/>
    <s v="Coord de MKT"/>
    <s v="21-2122-4523"/>
    <m/>
    <m/>
    <s v="Calçados"/>
    <m/>
    <m/>
    <m/>
    <n v="105120"/>
    <m/>
    <m/>
    <m/>
    <m/>
    <m/>
    <m/>
    <m/>
    <s v="Incremento no mix"/>
    <m/>
    <s v="Incremento no mix"/>
    <m/>
    <m/>
    <m/>
    <s v="agenda não personalizada, papel rascunho, catálogo mais impactante, pasta para carregar mostruário"/>
    <s v="Desenv.de aba"/>
    <m/>
    <m/>
    <m/>
    <m/>
    <m/>
    <m/>
    <m/>
    <m/>
    <m/>
    <m/>
    <m/>
    <m/>
    <m/>
    <m/>
    <m/>
    <m/>
    <m/>
    <m/>
    <s v="Aberto"/>
    <x v="3"/>
    <m/>
    <m/>
  </r>
  <r>
    <x v="1"/>
    <s v="Aldo"/>
    <s v="Ação Chidren"/>
    <s v="Ação Chidren"/>
    <m/>
    <m/>
    <m/>
    <m/>
    <m/>
    <s v="Vestuário"/>
    <m/>
    <m/>
    <m/>
    <m/>
    <m/>
    <m/>
    <m/>
    <m/>
    <m/>
    <m/>
    <m/>
    <m/>
    <m/>
    <m/>
    <m/>
    <m/>
    <m/>
    <s v="agenda não personalizada, papel rascunho, catálogo mais impactante, pasta para carregar mostruário"/>
    <m/>
    <m/>
    <m/>
    <m/>
    <m/>
    <m/>
    <m/>
    <m/>
    <m/>
    <m/>
    <m/>
    <m/>
    <m/>
    <m/>
    <m/>
    <m/>
    <m/>
    <m/>
    <m/>
    <s v="Aberto"/>
    <x v="11"/>
    <m/>
    <m/>
  </r>
  <r>
    <x v="1"/>
    <s v="Aldo"/>
    <s v="Andarella"/>
    <s v="Andarella"/>
    <m/>
    <m/>
    <m/>
    <m/>
    <m/>
    <s v="Calçados"/>
    <m/>
    <m/>
    <m/>
    <m/>
    <m/>
    <m/>
    <m/>
    <m/>
    <m/>
    <m/>
    <m/>
    <m/>
    <m/>
    <m/>
    <m/>
    <m/>
    <m/>
    <s v="agenda não personalizada, papel rascunho, catálogo mais impactante, pasta para carregar mostruário"/>
    <m/>
    <m/>
    <m/>
    <m/>
    <m/>
    <m/>
    <m/>
    <m/>
    <m/>
    <m/>
    <m/>
    <m/>
    <m/>
    <m/>
    <m/>
    <m/>
    <m/>
    <m/>
    <m/>
    <s v="Aberto"/>
    <x v="13"/>
    <m/>
    <m/>
  </r>
  <r>
    <x v="1"/>
    <s v="Aldo"/>
    <s v="Drogaria Galanti"/>
    <s v="Drogaria Galanti"/>
    <m/>
    <m/>
    <m/>
    <m/>
    <m/>
    <s v="Farma"/>
    <m/>
    <m/>
    <m/>
    <m/>
    <m/>
    <m/>
    <m/>
    <m/>
    <m/>
    <m/>
    <m/>
    <m/>
    <m/>
    <m/>
    <m/>
    <m/>
    <m/>
    <s v="agenda não personalizada, papel rascunho, catálogo mais impactante, pasta para carregar mostruário"/>
    <m/>
    <m/>
    <m/>
    <m/>
    <m/>
    <m/>
    <m/>
    <m/>
    <m/>
    <m/>
    <m/>
    <m/>
    <m/>
    <m/>
    <m/>
    <m/>
    <m/>
    <m/>
    <m/>
    <s v="Aberto"/>
    <x v="11"/>
    <m/>
    <m/>
  </r>
  <r>
    <x v="1"/>
    <s v="Aldo"/>
    <s v="Enjoy"/>
    <s v="Enjoy"/>
    <s v="Natalia "/>
    <s v="Design"/>
    <s v="21-3878-0888"/>
    <s v="nataliakipnis@enjoy.com.br"/>
    <m/>
    <s v="Vestuário"/>
    <n v="49"/>
    <m/>
    <m/>
    <n v="300000"/>
    <m/>
    <m/>
    <m/>
    <m/>
    <m/>
    <m/>
    <m/>
    <s v="Mudança de mix"/>
    <m/>
    <s v="Mudança de mix"/>
    <m/>
    <m/>
    <m/>
    <s v="agenda não personalizada, papel rascunho, catálogo mais impactante, pasta para carregar mostruário"/>
    <m/>
    <m/>
    <m/>
    <m/>
    <m/>
    <m/>
    <m/>
    <m/>
    <m/>
    <m/>
    <m/>
    <m/>
    <m/>
    <m/>
    <m/>
    <m/>
    <m/>
    <m/>
    <m/>
    <s v="Sucesso"/>
    <x v="4"/>
    <m/>
    <m/>
  </r>
  <r>
    <x v="1"/>
    <s v="Aldo"/>
    <s v="Wollner "/>
    <s v="Wollner "/>
    <s v="Jholy"/>
    <s v="Marketing"/>
    <s v="21-98840-2154"/>
    <s v="marketing.jholy@wolner.com.br"/>
    <m/>
    <s v="Vestuário"/>
    <n v="25"/>
    <m/>
    <m/>
    <n v="300000"/>
    <m/>
    <m/>
    <m/>
    <m/>
    <m/>
    <m/>
    <m/>
    <m/>
    <m/>
    <m/>
    <m/>
    <m/>
    <m/>
    <s v="agenda não personalizada, papel rascunho, catálogo mais impactante, pasta para carregar mostruário"/>
    <m/>
    <m/>
    <m/>
    <m/>
    <m/>
    <m/>
    <m/>
    <m/>
    <m/>
    <m/>
    <m/>
    <m/>
    <m/>
    <n v="42767"/>
    <m/>
    <m/>
    <m/>
    <m/>
    <m/>
    <s v="Sucesso"/>
    <x v="4"/>
    <m/>
    <m/>
  </r>
  <r>
    <x v="1"/>
    <s v="Aldo"/>
    <s v="Reserva"/>
    <s v="Reserva"/>
    <s v="Marcio Campos "/>
    <s v="Comprador"/>
    <s v="21-2397-0117"/>
    <s v="marcio.campos@usereserva.com"/>
    <m/>
    <s v="Vestuário"/>
    <n v="65"/>
    <m/>
    <m/>
    <n v="300000"/>
    <m/>
    <m/>
    <m/>
    <m/>
    <m/>
    <m/>
    <m/>
    <s v="Mudança de mix e just in time"/>
    <m/>
    <s v="Mudança de mix e just in time"/>
    <m/>
    <m/>
    <m/>
    <s v="agenda não personalizada, papel rascunho, catálogo mais impactante, pasta para carregar mostruário"/>
    <m/>
    <m/>
    <m/>
    <m/>
    <m/>
    <m/>
    <m/>
    <m/>
    <m/>
    <n v="1"/>
    <m/>
    <m/>
    <m/>
    <n v="42948"/>
    <m/>
    <m/>
    <m/>
    <m/>
    <s v="Qualificação"/>
    <s v="Sucesso"/>
    <x v="1"/>
    <m/>
    <m/>
  </r>
  <r>
    <x v="1"/>
    <s v="Aldo"/>
    <s v="Toulon"/>
    <s v="Toulon"/>
    <s v="Ana Claudia"/>
    <s v="Analista"/>
    <s v="21-3865-9222"/>
    <s v="ana.claudia@toulon.com.br"/>
    <m/>
    <s v="Vestuário"/>
    <n v="9"/>
    <m/>
    <m/>
    <n v="300000"/>
    <m/>
    <m/>
    <m/>
    <m/>
    <m/>
    <m/>
    <m/>
    <m/>
    <m/>
    <m/>
    <m/>
    <m/>
    <m/>
    <s v="agenda não personalizada, papel rascunho, catálogo mais impactante, pasta para carregar mostruário"/>
    <m/>
    <m/>
    <m/>
    <m/>
    <m/>
    <m/>
    <m/>
    <m/>
    <m/>
    <m/>
    <m/>
    <m/>
    <m/>
    <n v="42979"/>
    <m/>
    <m/>
    <m/>
    <m/>
    <m/>
    <s v="Sucesso"/>
    <x v="3"/>
    <m/>
    <m/>
  </r>
  <r>
    <x v="1"/>
    <s v="Aldo"/>
    <s v="Zimpy"/>
    <s v="Zimpy"/>
    <s v="Mariana "/>
    <s v="Compradora"/>
    <s v="21-3208-1860"/>
    <s v="marketing@zimpy.com.br"/>
    <m/>
    <s v="Vestuário"/>
    <n v="8"/>
    <m/>
    <m/>
    <n v="300000"/>
    <m/>
    <m/>
    <m/>
    <m/>
    <m/>
    <m/>
    <m/>
    <m/>
    <m/>
    <m/>
    <m/>
    <m/>
    <m/>
    <s v="agenda não personalizada, papel rascunho, catálogo mais impactante, pasta para carregar mostruário"/>
    <m/>
    <m/>
    <m/>
    <m/>
    <m/>
    <m/>
    <m/>
    <m/>
    <m/>
    <m/>
    <m/>
    <m/>
    <m/>
    <n v="42917"/>
    <m/>
    <m/>
    <m/>
    <m/>
    <m/>
    <s v="Sucesso"/>
    <x v="7"/>
    <m/>
    <m/>
  </r>
  <r>
    <x v="1"/>
    <s v="Aldo"/>
    <s v="Aviator"/>
    <s v="Aviator"/>
    <s v="Sergio"/>
    <s v="Proprietario"/>
    <s v="21-2585-5518"/>
    <s v="sergio@aviator.com.br"/>
    <m/>
    <s v="Vestuário"/>
    <n v="18"/>
    <m/>
    <m/>
    <n v="300000"/>
    <m/>
    <m/>
    <m/>
    <m/>
    <m/>
    <m/>
    <m/>
    <m/>
    <m/>
    <m/>
    <m/>
    <m/>
    <m/>
    <s v="agenda não personalizada, papel rascunho, catálogo mais impactante, pasta para carregar mostruário"/>
    <m/>
    <m/>
    <m/>
    <m/>
    <m/>
    <m/>
    <m/>
    <m/>
    <m/>
    <m/>
    <m/>
    <m/>
    <m/>
    <n v="42917"/>
    <m/>
    <m/>
    <m/>
    <m/>
    <m/>
    <s v="Sucesso"/>
    <x v="0"/>
    <m/>
    <m/>
  </r>
  <r>
    <x v="1"/>
    <s v="Aldo"/>
    <s v="Leeloo"/>
    <s v="Leeloo"/>
    <m/>
    <m/>
    <m/>
    <m/>
    <m/>
    <s v="Vestuário"/>
    <m/>
    <m/>
    <m/>
    <m/>
    <m/>
    <m/>
    <m/>
    <m/>
    <m/>
    <m/>
    <m/>
    <m/>
    <m/>
    <m/>
    <m/>
    <m/>
    <m/>
    <s v="agenda não personalizada, papel rascunho, catálogo mais impactante, pasta para carregar mostruário"/>
    <m/>
    <m/>
    <m/>
    <m/>
    <m/>
    <m/>
    <m/>
    <m/>
    <m/>
    <m/>
    <m/>
    <m/>
    <m/>
    <n v="42948"/>
    <m/>
    <m/>
    <m/>
    <m/>
    <m/>
    <s v="Aberto"/>
    <x v="11"/>
    <m/>
    <m/>
  </r>
  <r>
    <x v="1"/>
    <s v="Aldo"/>
    <s v="Limits"/>
    <s v="Limits"/>
    <s v="Fabio"/>
    <s v="Comprador"/>
    <s v="21-99811-8861"/>
    <s v="fabio@limits.com.br"/>
    <m/>
    <s v="Vestuário"/>
    <n v="23"/>
    <m/>
    <m/>
    <n v="300000"/>
    <m/>
    <m/>
    <m/>
    <m/>
    <m/>
    <m/>
    <m/>
    <m/>
    <m/>
    <m/>
    <m/>
    <m/>
    <m/>
    <s v="agenda não personalizada, papel rascunho, catálogo mais impactante, pasta para carregar mostruário"/>
    <m/>
    <m/>
    <m/>
    <m/>
    <m/>
    <m/>
    <m/>
    <m/>
    <m/>
    <m/>
    <m/>
    <m/>
    <m/>
    <m/>
    <m/>
    <m/>
    <m/>
    <m/>
    <m/>
    <s v="Sucesso"/>
    <x v="13"/>
    <m/>
    <m/>
  </r>
  <r>
    <x v="1"/>
    <s v="Aldo"/>
    <s v="Overblack"/>
    <s v="Overblack"/>
    <m/>
    <m/>
    <m/>
    <m/>
    <m/>
    <s v="Vestuário"/>
    <m/>
    <m/>
    <m/>
    <m/>
    <m/>
    <m/>
    <m/>
    <m/>
    <m/>
    <m/>
    <m/>
    <m/>
    <m/>
    <m/>
    <m/>
    <m/>
    <m/>
    <s v="agenda não personalizada, papel rascunho, catálogo mais impactante, pasta para carregar mostruário"/>
    <m/>
    <m/>
    <m/>
    <m/>
    <m/>
    <m/>
    <m/>
    <m/>
    <m/>
    <m/>
    <m/>
    <m/>
    <m/>
    <n v="42795"/>
    <m/>
    <m/>
    <m/>
    <m/>
    <m/>
    <s v="Aberto"/>
    <x v="11"/>
    <m/>
    <m/>
  </r>
  <r>
    <x v="1"/>
    <s v="Aldo"/>
    <s v="Via Torino"/>
    <s v="Via Torino"/>
    <m/>
    <m/>
    <m/>
    <m/>
    <m/>
    <s v="Vestuário"/>
    <m/>
    <m/>
    <m/>
    <m/>
    <m/>
    <m/>
    <m/>
    <m/>
    <m/>
    <m/>
    <m/>
    <m/>
    <m/>
    <m/>
    <m/>
    <m/>
    <m/>
    <s v="agenda não personalizada, papel rascunho, catálogo mais impactante, pasta para carregar mostruário"/>
    <m/>
    <m/>
    <m/>
    <m/>
    <m/>
    <m/>
    <m/>
    <m/>
    <m/>
    <m/>
    <m/>
    <m/>
    <m/>
    <m/>
    <m/>
    <m/>
    <m/>
    <m/>
    <m/>
    <s v="Aberto"/>
    <x v="11"/>
    <m/>
    <m/>
  </r>
  <r>
    <x v="1"/>
    <s v="Aldo"/>
    <s v="Dimpus"/>
    <s v="Dimpus"/>
    <m/>
    <m/>
    <m/>
    <m/>
    <m/>
    <s v="Vestuário"/>
    <m/>
    <m/>
    <m/>
    <m/>
    <m/>
    <m/>
    <m/>
    <m/>
    <m/>
    <m/>
    <m/>
    <m/>
    <m/>
    <m/>
    <m/>
    <m/>
    <m/>
    <s v="agenda não personalizada, papel rascunho, catálogo mais impactante, pasta para carregar mostruário"/>
    <m/>
    <m/>
    <m/>
    <m/>
    <m/>
    <m/>
    <m/>
    <m/>
    <m/>
    <m/>
    <m/>
    <m/>
    <m/>
    <m/>
    <m/>
    <m/>
    <m/>
    <m/>
    <m/>
    <s v="Aberto"/>
    <x v="11"/>
    <m/>
    <m/>
  </r>
  <r>
    <x v="1"/>
    <s v="Aldo"/>
    <s v="Opção"/>
    <s v="Opção"/>
    <s v="Luiza Almeida"/>
    <s v="Compradora"/>
    <s v="21-3806-2202"/>
    <s v="luiza@opcaojeans.com.br"/>
    <m/>
    <s v="Vestuário"/>
    <n v="50"/>
    <m/>
    <m/>
    <n v="300000"/>
    <m/>
    <m/>
    <m/>
    <m/>
    <m/>
    <m/>
    <m/>
    <m/>
    <m/>
    <m/>
    <m/>
    <m/>
    <m/>
    <s v="agenda não personalizada, papel rascunho, catálogo mais impactante, pasta para carregar mostruário"/>
    <m/>
    <m/>
    <m/>
    <m/>
    <m/>
    <m/>
    <m/>
    <m/>
    <m/>
    <m/>
    <m/>
    <m/>
    <m/>
    <m/>
    <m/>
    <m/>
    <m/>
    <m/>
    <m/>
    <s v="Sucesso"/>
    <x v="3"/>
    <m/>
    <m/>
  </r>
  <r>
    <x v="1"/>
    <s v="Aldo"/>
    <s v="Antonella"/>
    <s v="Antonella"/>
    <s v="Rafael"/>
    <s v="Comprador"/>
    <s v="21-2704-9808"/>
    <s v="rafael@antonella.com.br"/>
    <m/>
    <s v="Calçados"/>
    <n v="18"/>
    <m/>
    <m/>
    <n v="300000"/>
    <m/>
    <m/>
    <m/>
    <m/>
    <m/>
    <m/>
    <m/>
    <m/>
    <m/>
    <m/>
    <m/>
    <m/>
    <m/>
    <s v="agenda não personalizada, papel rascunho, catálogo mais impactante, pasta para carregar mostruário"/>
    <m/>
    <m/>
    <m/>
    <m/>
    <m/>
    <m/>
    <m/>
    <m/>
    <m/>
    <m/>
    <m/>
    <m/>
    <m/>
    <n v="42948"/>
    <m/>
    <m/>
    <m/>
    <m/>
    <m/>
    <s v="Sucesso"/>
    <x v="3"/>
    <m/>
    <m/>
  </r>
  <r>
    <x v="1"/>
    <s v="Aldo"/>
    <s v="Adcos Cosmética"/>
    <s v="Adcos Cosmética"/>
    <m/>
    <m/>
    <m/>
    <m/>
    <m/>
    <s v="Cosméticos"/>
    <m/>
    <m/>
    <m/>
    <m/>
    <m/>
    <m/>
    <m/>
    <m/>
    <m/>
    <m/>
    <m/>
    <m/>
    <m/>
    <m/>
    <m/>
    <m/>
    <m/>
    <s v="agenda não personalizada, papel rascunho, catálogo mais impactante, pasta para carregar mostruário"/>
    <m/>
    <m/>
    <m/>
    <m/>
    <m/>
    <m/>
    <m/>
    <m/>
    <m/>
    <m/>
    <m/>
    <m/>
    <m/>
    <n v="42948"/>
    <m/>
    <m/>
    <m/>
    <m/>
    <m/>
    <s v="Aberto"/>
    <x v="11"/>
    <m/>
    <m/>
  </r>
  <r>
    <x v="1"/>
    <s v="Aldo"/>
    <s v="Aquamar"/>
    <s v="Aquamar"/>
    <s v="Sabrina"/>
    <s v="Compradora"/>
    <s v="21-3034-1075"/>
    <s v="sabrina@aquamar-rio.com.br"/>
    <m/>
    <s v="Vestuário"/>
    <n v="25"/>
    <m/>
    <m/>
    <n v="300000"/>
    <m/>
    <m/>
    <m/>
    <m/>
    <m/>
    <m/>
    <m/>
    <m/>
    <m/>
    <m/>
    <m/>
    <m/>
    <m/>
    <s v="agenda não personalizada, papel rascunho, catálogo mais impactante, pasta para carregar mostruário"/>
    <m/>
    <m/>
    <m/>
    <m/>
    <m/>
    <m/>
    <m/>
    <m/>
    <m/>
    <n v="1"/>
    <m/>
    <m/>
    <m/>
    <m/>
    <m/>
    <m/>
    <m/>
    <m/>
    <s v="Prospecção"/>
    <s v="Sucesso"/>
    <x v="11"/>
    <m/>
    <m/>
  </r>
  <r>
    <x v="1"/>
    <s v="Aldo"/>
    <s v="Outer Shoes"/>
    <s v="Outer Shoes"/>
    <m/>
    <m/>
    <m/>
    <m/>
    <m/>
    <s v="Vestuário"/>
    <m/>
    <m/>
    <m/>
    <m/>
    <m/>
    <m/>
    <m/>
    <m/>
    <m/>
    <m/>
    <m/>
    <m/>
    <m/>
    <m/>
    <m/>
    <m/>
    <m/>
    <s v="agenda não personalizada, papel rascunho, catálogo mais impactante, pasta para carregar mostruário"/>
    <m/>
    <m/>
    <m/>
    <m/>
    <m/>
    <m/>
    <m/>
    <m/>
    <m/>
    <m/>
    <m/>
    <m/>
    <m/>
    <n v="42979"/>
    <m/>
    <m/>
    <m/>
    <m/>
    <m/>
    <s v="Aberto"/>
    <x v="11"/>
    <m/>
    <m/>
  </r>
  <r>
    <x v="1"/>
    <s v="Aldo"/>
    <s v="Feranda"/>
    <s v="Feranda"/>
    <m/>
    <m/>
    <m/>
    <m/>
    <m/>
    <s v="Vestuário"/>
    <n v="6"/>
    <m/>
    <m/>
    <m/>
    <m/>
    <m/>
    <m/>
    <m/>
    <m/>
    <m/>
    <m/>
    <m/>
    <m/>
    <m/>
    <m/>
    <m/>
    <m/>
    <s v="agenda não personalizada, papel rascunho, catálogo mais impactante, pasta para carregar mostruário"/>
    <m/>
    <m/>
    <m/>
    <m/>
    <m/>
    <m/>
    <m/>
    <m/>
    <m/>
    <m/>
    <m/>
    <m/>
    <m/>
    <m/>
    <m/>
    <m/>
    <m/>
    <m/>
    <m/>
    <s v="Aberto"/>
    <x v="3"/>
    <m/>
    <m/>
  </r>
  <r>
    <x v="1"/>
    <s v="Aldo"/>
    <s v="SNC"/>
    <s v="SNC"/>
    <s v="Fabio Monteiro"/>
    <s v="Comprador"/>
    <s v="21-2421-7544"/>
    <s v="compras@sncshop.com.br"/>
    <m/>
    <s v="Alimentos e bebidas"/>
    <n v="152"/>
    <m/>
    <m/>
    <n v="150000"/>
    <m/>
    <m/>
    <m/>
    <m/>
    <m/>
    <m/>
    <m/>
    <s v="Redução de valores"/>
    <m/>
    <s v="Redução de valores"/>
    <m/>
    <m/>
    <m/>
    <s v="agenda não personalizada, papel rascunho, catálogo mais impactante, pasta para carregar mostruário"/>
    <m/>
    <m/>
    <m/>
    <m/>
    <m/>
    <m/>
    <m/>
    <m/>
    <m/>
    <n v="1"/>
    <m/>
    <m/>
    <m/>
    <m/>
    <m/>
    <m/>
    <m/>
    <m/>
    <s v="Prospecção"/>
    <s v="Aberto"/>
    <x v="3"/>
    <m/>
    <m/>
  </r>
  <r>
    <x v="1"/>
    <s v="Aldo"/>
    <s v="Agatha"/>
    <s v="Agatha"/>
    <m/>
    <m/>
    <m/>
    <m/>
    <m/>
    <s v="Vestuário"/>
    <m/>
    <m/>
    <m/>
    <m/>
    <m/>
    <m/>
    <m/>
    <m/>
    <m/>
    <m/>
    <m/>
    <m/>
    <m/>
    <m/>
    <m/>
    <m/>
    <m/>
    <s v="agenda não personalizada, papel rascunho, catálogo mais impactante, pasta para carregar mostruário"/>
    <m/>
    <m/>
    <m/>
    <m/>
    <m/>
    <m/>
    <m/>
    <m/>
    <m/>
    <m/>
    <m/>
    <m/>
    <m/>
    <m/>
    <m/>
    <m/>
    <m/>
    <m/>
    <m/>
    <s v="Aberto"/>
    <x v="11"/>
    <m/>
    <m/>
  </r>
  <r>
    <x v="1"/>
    <s v="Aldo"/>
    <s v="Botswana"/>
    <s v="Botswana"/>
    <s v="Debora"/>
    <s v="Compradora"/>
    <s v="21-3878-1300"/>
    <s v="marketing@botswana.com.br"/>
    <m/>
    <s v="Vestuário"/>
    <n v="9"/>
    <m/>
    <m/>
    <n v="300000"/>
    <m/>
    <m/>
    <m/>
    <m/>
    <m/>
    <m/>
    <m/>
    <m/>
    <m/>
    <m/>
    <m/>
    <m/>
    <m/>
    <s v="agenda não personalizada, papel rascunho, catálogo mais impactante, pasta para carregar mostruário"/>
    <m/>
    <m/>
    <m/>
    <m/>
    <m/>
    <m/>
    <m/>
    <m/>
    <m/>
    <m/>
    <m/>
    <m/>
    <m/>
    <m/>
    <m/>
    <m/>
    <m/>
    <m/>
    <m/>
    <s v="Aberto"/>
    <x v="14"/>
    <m/>
    <m/>
  </r>
  <r>
    <x v="1"/>
    <s v="Aldo"/>
    <s v="Fiszpan"/>
    <s v="Fiszpan"/>
    <m/>
    <m/>
    <m/>
    <m/>
    <m/>
    <m/>
    <m/>
    <m/>
    <m/>
    <m/>
    <m/>
    <m/>
    <m/>
    <m/>
    <m/>
    <m/>
    <m/>
    <m/>
    <m/>
    <m/>
    <m/>
    <m/>
    <m/>
    <s v="agenda não personalizada, papel rascunho, catálogo mais impactante, pasta para carregar mostruário"/>
    <m/>
    <m/>
    <m/>
    <m/>
    <m/>
    <m/>
    <m/>
    <m/>
    <m/>
    <m/>
    <m/>
    <m/>
    <m/>
    <n v="42767"/>
    <m/>
    <m/>
    <m/>
    <m/>
    <m/>
    <s v="Aberto"/>
    <x v="11"/>
    <m/>
    <m/>
  </r>
  <r>
    <x v="1"/>
    <s v="Aldo"/>
    <s v="Werner Coiffeur"/>
    <s v="Werner Coiffeur"/>
    <s v="Daniel"/>
    <s v="Marketing"/>
    <s v="21-3385-4288"/>
    <s v="daniel.gama@wernercoiffeur.com.br"/>
    <m/>
    <s v="Outros"/>
    <n v="47"/>
    <m/>
    <m/>
    <m/>
    <m/>
    <m/>
    <m/>
    <m/>
    <m/>
    <m/>
    <m/>
    <m/>
    <m/>
    <m/>
    <m/>
    <m/>
    <m/>
    <s v="agenda não personalizada, papel rascunho, catálogo mais impactante, pasta para carregar mostruário"/>
    <m/>
    <m/>
    <m/>
    <m/>
    <m/>
    <m/>
    <m/>
    <m/>
    <m/>
    <m/>
    <m/>
    <m/>
    <m/>
    <m/>
    <m/>
    <m/>
    <m/>
    <m/>
    <m/>
    <s v="Aberto"/>
    <x v="11"/>
    <m/>
    <m/>
  </r>
  <r>
    <x v="1"/>
    <s v="Aldo"/>
    <s v="Papel Craft"/>
    <s v="Papel Craft"/>
    <s v="Flavia"/>
    <s v="Desenvolvimento de Produto"/>
    <s v="21-2528-8106"/>
    <s v="flaviacharbel@papelcraft.com.br"/>
    <m/>
    <s v="Outros"/>
    <n v="13"/>
    <m/>
    <m/>
    <n v="300000"/>
    <m/>
    <m/>
    <m/>
    <m/>
    <m/>
    <m/>
    <m/>
    <m/>
    <m/>
    <m/>
    <m/>
    <m/>
    <m/>
    <s v="agenda não personalizada, papel rascunho, catálogo mais impactante, pasta para carregar mostruário"/>
    <m/>
    <m/>
    <m/>
    <m/>
    <m/>
    <m/>
    <m/>
    <m/>
    <m/>
    <m/>
    <m/>
    <m/>
    <m/>
    <m/>
    <m/>
    <m/>
    <m/>
    <m/>
    <m/>
    <s v="Sucesso"/>
    <x v="3"/>
    <m/>
    <m/>
  </r>
  <r>
    <x v="1"/>
    <s v="Aldo"/>
    <s v="Gang Rio (Repetição)"/>
    <s v="Gang Rio (Repetição)"/>
    <m/>
    <m/>
    <m/>
    <m/>
    <m/>
    <s v="Vestuário"/>
    <m/>
    <m/>
    <m/>
    <m/>
    <m/>
    <m/>
    <m/>
    <m/>
    <m/>
    <m/>
    <m/>
    <m/>
    <m/>
    <m/>
    <m/>
    <m/>
    <m/>
    <s v="agenda não personalizada, papel rascunho, catálogo mais impactante, pasta para carregar mostruário"/>
    <m/>
    <m/>
    <m/>
    <m/>
    <m/>
    <m/>
    <m/>
    <m/>
    <m/>
    <m/>
    <m/>
    <m/>
    <m/>
    <n v="42917"/>
    <m/>
    <m/>
    <m/>
    <m/>
    <m/>
    <s v="Aberto"/>
    <x v="11"/>
    <m/>
    <m/>
  </r>
  <r>
    <x v="1"/>
    <s v="Aldo"/>
    <s v="Impecavel Roupas"/>
    <s v="Impecavel Roupas"/>
    <m/>
    <m/>
    <m/>
    <m/>
    <m/>
    <s v="Vestuário"/>
    <m/>
    <m/>
    <m/>
    <m/>
    <m/>
    <m/>
    <m/>
    <m/>
    <m/>
    <m/>
    <m/>
    <m/>
    <m/>
    <m/>
    <m/>
    <m/>
    <m/>
    <s v="agenda não personalizada, papel rascunho, catálogo mais impactante, pasta para carregar mostruário"/>
    <m/>
    <m/>
    <m/>
    <m/>
    <m/>
    <m/>
    <m/>
    <m/>
    <m/>
    <m/>
    <m/>
    <m/>
    <m/>
    <m/>
    <m/>
    <m/>
    <m/>
    <m/>
    <m/>
    <s v="Aberto"/>
    <x v="11"/>
    <m/>
    <m/>
  </r>
  <r>
    <x v="1"/>
    <s v="Aldo"/>
    <s v="Ph Moda Praia"/>
    <s v="Ph Moda Praia"/>
    <m/>
    <m/>
    <m/>
    <m/>
    <m/>
    <s v="Vestuário"/>
    <m/>
    <m/>
    <m/>
    <m/>
    <m/>
    <m/>
    <m/>
    <m/>
    <m/>
    <m/>
    <m/>
    <m/>
    <m/>
    <m/>
    <m/>
    <m/>
    <m/>
    <s v="agenda não personalizada, papel rascunho, catálogo mais impactante, pasta para carregar mostruário"/>
    <m/>
    <m/>
    <m/>
    <m/>
    <m/>
    <m/>
    <m/>
    <m/>
    <m/>
    <m/>
    <m/>
    <m/>
    <m/>
    <m/>
    <m/>
    <m/>
    <m/>
    <m/>
    <m/>
    <s v="Aberto"/>
    <x v="11"/>
    <m/>
    <m/>
  </r>
  <r>
    <x v="1"/>
    <s v="Aldo"/>
    <s v="Public House"/>
    <s v="Public House"/>
    <m/>
    <m/>
    <m/>
    <m/>
    <m/>
    <s v="Vestuário"/>
    <m/>
    <m/>
    <m/>
    <m/>
    <m/>
    <m/>
    <m/>
    <m/>
    <m/>
    <m/>
    <m/>
    <m/>
    <m/>
    <m/>
    <m/>
    <m/>
    <m/>
    <s v="agenda não personalizada, papel rascunho, catálogo mais impactante, pasta para carregar mostruário"/>
    <m/>
    <m/>
    <m/>
    <m/>
    <m/>
    <m/>
    <m/>
    <m/>
    <m/>
    <m/>
    <m/>
    <m/>
    <m/>
    <m/>
    <m/>
    <m/>
    <m/>
    <m/>
    <m/>
    <s v="Aberto"/>
    <x v="11"/>
    <m/>
    <m/>
  </r>
  <r>
    <x v="1"/>
    <s v="Aldo"/>
    <s v="Tanga Brazil"/>
    <s v="Tanga Brazil"/>
    <m/>
    <m/>
    <m/>
    <m/>
    <m/>
    <s v="Vestuário"/>
    <m/>
    <m/>
    <m/>
    <m/>
    <m/>
    <m/>
    <m/>
    <m/>
    <m/>
    <m/>
    <m/>
    <m/>
    <m/>
    <m/>
    <m/>
    <m/>
    <m/>
    <s v="agenda não personalizada, papel rascunho, catálogo mais impactante, pasta para carregar mostruário"/>
    <m/>
    <m/>
    <m/>
    <m/>
    <m/>
    <m/>
    <m/>
    <m/>
    <m/>
    <m/>
    <m/>
    <m/>
    <m/>
    <m/>
    <m/>
    <m/>
    <m/>
    <m/>
    <m/>
    <s v="Aberto"/>
    <x v="11"/>
    <m/>
    <m/>
  </r>
  <r>
    <x v="1"/>
    <s v="Aldo"/>
    <s v="Totem Praia"/>
    <s v="Totem Praia"/>
    <m/>
    <m/>
    <m/>
    <m/>
    <m/>
    <s v="Vestuário"/>
    <m/>
    <m/>
    <m/>
    <m/>
    <m/>
    <m/>
    <m/>
    <m/>
    <m/>
    <m/>
    <m/>
    <m/>
    <m/>
    <m/>
    <m/>
    <m/>
    <m/>
    <s v="agenda não personalizada, papel rascunho, catálogo mais impactante, pasta para carregar mostruário"/>
    <m/>
    <m/>
    <m/>
    <m/>
    <m/>
    <m/>
    <m/>
    <m/>
    <m/>
    <m/>
    <m/>
    <m/>
    <m/>
    <m/>
    <m/>
    <m/>
    <m/>
    <m/>
    <m/>
    <s v="Aberto"/>
    <x v="11"/>
    <m/>
    <m/>
  </r>
  <r>
    <x v="1"/>
    <s v="Aldo"/>
    <s v="Shop 126                                "/>
    <s v="Shop 126                                "/>
    <s v="Carla"/>
    <s v="Compradora"/>
    <s v="21-2107-6888"/>
    <s v="carla@shop126.com.br"/>
    <m/>
    <s v="Vestuário"/>
    <n v="13"/>
    <m/>
    <m/>
    <n v="100000"/>
    <m/>
    <m/>
    <m/>
    <m/>
    <m/>
    <m/>
    <m/>
    <m/>
    <m/>
    <m/>
    <m/>
    <m/>
    <m/>
    <s v="agenda não personalizada, papel rascunho, catálogo mais impactante, pasta para carregar mostruário"/>
    <m/>
    <m/>
    <m/>
    <m/>
    <m/>
    <m/>
    <m/>
    <m/>
    <m/>
    <m/>
    <m/>
    <m/>
    <m/>
    <m/>
    <m/>
    <m/>
    <m/>
    <m/>
    <m/>
    <s v="Sucesso"/>
    <x v="3"/>
    <m/>
    <m/>
  </r>
  <r>
    <x v="1"/>
    <s v="Aldo"/>
    <s v="Jelly Melissa"/>
    <s v="Jelly Melissa"/>
    <m/>
    <m/>
    <m/>
    <m/>
    <m/>
    <s v="Vestuário"/>
    <m/>
    <m/>
    <m/>
    <m/>
    <m/>
    <m/>
    <m/>
    <m/>
    <m/>
    <m/>
    <m/>
    <m/>
    <m/>
    <m/>
    <m/>
    <m/>
    <m/>
    <s v="agenda não personalizada, papel rascunho, catálogo mais impactante, pasta para carregar mostruário"/>
    <m/>
    <m/>
    <m/>
    <m/>
    <m/>
    <m/>
    <m/>
    <m/>
    <m/>
    <m/>
    <m/>
    <m/>
    <m/>
    <n v="42795"/>
    <m/>
    <m/>
    <m/>
    <m/>
    <m/>
    <s v="Aberto"/>
    <x v="11"/>
    <m/>
    <m/>
  </r>
  <r>
    <x v="1"/>
    <s v="Aldo"/>
    <s v="Smash"/>
    <s v="Smash"/>
    <m/>
    <m/>
    <m/>
    <m/>
    <m/>
    <s v="Vestuário"/>
    <m/>
    <m/>
    <m/>
    <m/>
    <m/>
    <m/>
    <m/>
    <m/>
    <m/>
    <m/>
    <m/>
    <m/>
    <m/>
    <m/>
    <m/>
    <m/>
    <m/>
    <s v="agenda não personalizada, papel rascunho, catálogo mais impactante, pasta para carregar mostruário"/>
    <m/>
    <m/>
    <m/>
    <m/>
    <m/>
    <m/>
    <m/>
    <m/>
    <m/>
    <m/>
    <m/>
    <m/>
    <m/>
    <m/>
    <m/>
    <m/>
    <m/>
    <m/>
    <m/>
    <s v="Aberto"/>
    <x v="11"/>
    <m/>
    <m/>
  </r>
  <r>
    <x v="1"/>
    <s v="Aldo"/>
    <s v="Abusiva "/>
    <s v="Abusiva "/>
    <m/>
    <m/>
    <m/>
    <m/>
    <m/>
    <s v="Vestuário"/>
    <m/>
    <m/>
    <m/>
    <m/>
    <m/>
    <m/>
    <m/>
    <m/>
    <m/>
    <m/>
    <m/>
    <m/>
    <m/>
    <m/>
    <m/>
    <m/>
    <m/>
    <s v="agenda não personalizada, papel rascunho, catálogo mais impactante, pasta para carregar mostruário"/>
    <m/>
    <m/>
    <m/>
    <m/>
    <m/>
    <m/>
    <m/>
    <m/>
    <m/>
    <m/>
    <m/>
    <m/>
    <m/>
    <m/>
    <m/>
    <m/>
    <m/>
    <m/>
    <m/>
    <s v="Aberto"/>
    <x v="11"/>
    <m/>
    <m/>
  </r>
  <r>
    <x v="1"/>
    <s v="Aldo"/>
    <s v="Verty"/>
    <s v="Verty"/>
    <m/>
    <m/>
    <m/>
    <m/>
    <m/>
    <s v="Vestuário"/>
    <m/>
    <m/>
    <m/>
    <m/>
    <m/>
    <m/>
    <m/>
    <m/>
    <m/>
    <m/>
    <m/>
    <m/>
    <m/>
    <m/>
    <m/>
    <m/>
    <m/>
    <s v="agenda não personalizada, papel rascunho, catálogo mais impactante, pasta para carregar mostruário"/>
    <m/>
    <m/>
    <m/>
    <m/>
    <m/>
    <m/>
    <m/>
    <m/>
    <m/>
    <m/>
    <m/>
    <m/>
    <m/>
    <m/>
    <m/>
    <m/>
    <m/>
    <m/>
    <m/>
    <s v="Aberto"/>
    <x v="11"/>
    <m/>
    <m/>
  </r>
  <r>
    <x v="1"/>
    <s v="Aldo"/>
    <s v="Beleza Natural"/>
    <s v="Beleza Natural"/>
    <s v="Daniella"/>
    <s v="Marketing"/>
    <s v="21-3514-3481"/>
    <s v="compras@belezanatural.com.br"/>
    <m/>
    <s v="Cosméticos"/>
    <n v="29"/>
    <m/>
    <m/>
    <n v="300000"/>
    <m/>
    <m/>
    <m/>
    <m/>
    <m/>
    <m/>
    <m/>
    <s v="Target Plastico "/>
    <m/>
    <s v="Target Plastico "/>
    <m/>
    <m/>
    <m/>
    <s v="agenda não personalizada, papel rascunho, catálogo mais impactante, pasta para carregar mostruário"/>
    <m/>
    <m/>
    <m/>
    <m/>
    <m/>
    <m/>
    <m/>
    <m/>
    <m/>
    <m/>
    <m/>
    <m/>
    <m/>
    <m/>
    <m/>
    <m/>
    <m/>
    <m/>
    <m/>
    <s v="Aberto"/>
    <x v="6"/>
    <m/>
    <m/>
  </r>
  <r>
    <x v="1"/>
    <s v="Aldo"/>
    <s v="Cia do Terno"/>
    <s v="Cia do Terno"/>
    <s v="Debora"/>
    <s v="Compradora"/>
    <s v="31-3319-5319"/>
    <s v="debora@ciadoterno.com.br"/>
    <m/>
    <s v="Vestuário"/>
    <n v="100"/>
    <m/>
    <m/>
    <n v="1718920"/>
    <m/>
    <m/>
    <m/>
    <m/>
    <m/>
    <m/>
    <m/>
    <m/>
    <m/>
    <m/>
    <m/>
    <m/>
    <m/>
    <s v="agenda não personalizada, papel rascunho, catálogo mais impactante, pasta para carregar mostruário"/>
    <m/>
    <m/>
    <m/>
    <m/>
    <m/>
    <m/>
    <m/>
    <m/>
    <m/>
    <m/>
    <m/>
    <m/>
    <m/>
    <n v="42887"/>
    <m/>
    <m/>
    <m/>
    <m/>
    <m/>
    <s v="Sucesso"/>
    <x v="1"/>
    <m/>
    <m/>
  </r>
  <r>
    <x v="1"/>
    <s v="Aldo"/>
    <s v="Afghan"/>
    <s v="Afghan"/>
    <m/>
    <m/>
    <m/>
    <m/>
    <m/>
    <s v="Vestuário"/>
    <m/>
    <m/>
    <m/>
    <n v="250000"/>
    <m/>
    <m/>
    <m/>
    <m/>
    <m/>
    <m/>
    <m/>
    <m/>
    <m/>
    <m/>
    <m/>
    <m/>
    <m/>
    <s v="agenda não personalizada, papel rascunho, catálogo mais impactante, pasta para carregar mostruário"/>
    <m/>
    <m/>
    <m/>
    <m/>
    <m/>
    <m/>
    <m/>
    <m/>
    <m/>
    <m/>
    <m/>
    <m/>
    <m/>
    <n v="42948"/>
    <m/>
    <m/>
    <m/>
    <m/>
    <m/>
    <s v="Aberto"/>
    <x v="11"/>
    <m/>
    <m/>
  </r>
  <r>
    <x v="1"/>
    <s v="Aldo"/>
    <s v="Drogasmil / Farmalife"/>
    <s v="Drogasmil / Farmalife"/>
    <s v="Wellington / Joana Aquino"/>
    <s v="Comprador"/>
    <s v="21-2560-4422"/>
    <s v="alexandre.kranzfeld@dover-roll.com.br"/>
    <m/>
    <s v="Farma"/>
    <n v="70"/>
    <m/>
    <m/>
    <n v="300000"/>
    <m/>
    <m/>
    <m/>
    <m/>
    <m/>
    <m/>
    <m/>
    <m/>
    <m/>
    <m/>
    <m/>
    <m/>
    <m/>
    <s v="agenda não personalizada, papel rascunho, catálogo mais impactante, pasta para carregar mostruário"/>
    <m/>
    <m/>
    <m/>
    <m/>
    <m/>
    <m/>
    <m/>
    <m/>
    <m/>
    <m/>
    <m/>
    <m/>
    <m/>
    <m/>
    <m/>
    <m/>
    <m/>
    <m/>
    <m/>
    <s v="Aberto"/>
    <x v="6"/>
    <m/>
    <m/>
  </r>
  <r>
    <x v="1"/>
    <s v="Aldo"/>
    <s v="First Class"/>
    <s v="First Class"/>
    <m/>
    <m/>
    <m/>
    <m/>
    <m/>
    <s v="Cama Mesa Banho"/>
    <m/>
    <m/>
    <m/>
    <m/>
    <m/>
    <m/>
    <m/>
    <m/>
    <m/>
    <m/>
    <m/>
    <m/>
    <m/>
    <m/>
    <m/>
    <m/>
    <m/>
    <s v="agenda não personalizada, papel rascunho, catálogo mais impactante, pasta para carregar mostruário"/>
    <m/>
    <m/>
    <m/>
    <m/>
    <m/>
    <m/>
    <m/>
    <m/>
    <m/>
    <m/>
    <m/>
    <m/>
    <m/>
    <n v="42736"/>
    <m/>
    <m/>
    <m/>
    <m/>
    <m/>
    <s v="Aberto"/>
    <x v="11"/>
    <m/>
    <m/>
  </r>
  <r>
    <x v="1"/>
    <s v="Aldo"/>
    <s v="Fisico e Forma"/>
    <s v="Fisico e Forma"/>
    <m/>
    <m/>
    <m/>
    <m/>
    <m/>
    <s v="Vestuário"/>
    <m/>
    <m/>
    <m/>
    <m/>
    <m/>
    <m/>
    <m/>
    <m/>
    <m/>
    <m/>
    <m/>
    <m/>
    <m/>
    <m/>
    <m/>
    <m/>
    <m/>
    <s v="agenda não personalizada, papel rascunho, catálogo mais impactante, pasta para carregar mostruário"/>
    <m/>
    <m/>
    <m/>
    <m/>
    <m/>
    <m/>
    <m/>
    <m/>
    <m/>
    <m/>
    <m/>
    <m/>
    <m/>
    <m/>
    <m/>
    <m/>
    <m/>
    <m/>
    <m/>
    <s v="Aberto"/>
    <x v="11"/>
    <m/>
    <m/>
  </r>
  <r>
    <x v="1"/>
    <s v="Aldo"/>
    <s v="&quot;Oh, Boy!&quot; e Sacada"/>
    <s v="&quot;Oh, Boy!&quot; e Sacada"/>
    <s v="João Marcos"/>
    <s v="Comprador"/>
    <s v="21-3878-4133"/>
    <s v="joao.marcos@ohboy.com.br"/>
    <m/>
    <s v="Vestuário"/>
    <n v="23"/>
    <m/>
    <m/>
    <n v="300000"/>
    <m/>
    <m/>
    <m/>
    <m/>
    <m/>
    <m/>
    <m/>
    <m/>
    <m/>
    <m/>
    <m/>
    <m/>
    <m/>
    <s v="agenda não personalizada, papel rascunho, catálogo mais impactante, pasta para carregar mostruário"/>
    <m/>
    <m/>
    <m/>
    <m/>
    <m/>
    <m/>
    <m/>
    <m/>
    <m/>
    <m/>
    <m/>
    <m/>
    <m/>
    <m/>
    <m/>
    <m/>
    <m/>
    <m/>
    <m/>
    <s v="Aberto"/>
    <x v="15"/>
    <m/>
    <m/>
  </r>
  <r>
    <x v="1"/>
    <s v="Aldo"/>
    <s v="Magia dos Pes"/>
    <s v="Magia dos Pes"/>
    <m/>
    <m/>
    <m/>
    <m/>
    <m/>
    <s v="Calçados"/>
    <m/>
    <m/>
    <m/>
    <m/>
    <m/>
    <m/>
    <m/>
    <m/>
    <m/>
    <m/>
    <m/>
    <m/>
    <m/>
    <m/>
    <m/>
    <m/>
    <m/>
    <s v="agenda não personalizada, papel rascunho, catálogo mais impactante, pasta para carregar mostruário"/>
    <m/>
    <m/>
    <m/>
    <m/>
    <m/>
    <m/>
    <m/>
    <m/>
    <m/>
    <m/>
    <m/>
    <m/>
    <m/>
    <n v="42948"/>
    <m/>
    <m/>
    <m/>
    <m/>
    <m/>
    <s v="Aberto"/>
    <x v="11"/>
    <m/>
    <m/>
  </r>
  <r>
    <x v="1"/>
    <s v="Aldo"/>
    <s v="My Place"/>
    <s v="My Place"/>
    <s v="Carla Soares"/>
    <s v="Compradora"/>
    <s v="21-2512-8999"/>
    <s v="mkt@myplace.com.br"/>
    <m/>
    <s v="Vestuário"/>
    <n v="46"/>
    <m/>
    <m/>
    <n v="300000"/>
    <m/>
    <m/>
    <m/>
    <m/>
    <m/>
    <m/>
    <m/>
    <m/>
    <m/>
    <m/>
    <m/>
    <m/>
    <m/>
    <s v="agenda não personalizada, papel rascunho, catálogo mais impactante, pasta para carregar mostruário"/>
    <m/>
    <m/>
    <m/>
    <m/>
    <m/>
    <m/>
    <m/>
    <m/>
    <m/>
    <m/>
    <m/>
    <m/>
    <m/>
    <m/>
    <m/>
    <m/>
    <m/>
    <m/>
    <m/>
    <s v="Sucesso"/>
    <x v="1"/>
    <m/>
    <m/>
  </r>
  <r>
    <x v="1"/>
    <s v="Aldo"/>
    <s v="Sandalias Kenner - Cellsoft"/>
    <s v="Sandalias Kenner - Cellsoft"/>
    <m/>
    <m/>
    <m/>
    <m/>
    <m/>
    <s v="Calçados"/>
    <m/>
    <m/>
    <m/>
    <m/>
    <m/>
    <m/>
    <m/>
    <m/>
    <m/>
    <m/>
    <m/>
    <m/>
    <m/>
    <m/>
    <m/>
    <m/>
    <m/>
    <s v="agenda não personalizada, papel rascunho, catálogo mais impactante, pasta para carregar mostruário"/>
    <m/>
    <m/>
    <m/>
    <m/>
    <m/>
    <m/>
    <m/>
    <m/>
    <m/>
    <m/>
    <m/>
    <m/>
    <m/>
    <n v="42917"/>
    <m/>
    <m/>
    <m/>
    <m/>
    <m/>
    <s v="Aberto"/>
    <x v="11"/>
    <m/>
    <m/>
  </r>
  <r>
    <x v="1"/>
    <s v="Aldo"/>
    <s v="Sapatella"/>
    <s v="Sapatella"/>
    <s v="Luciana Andrade"/>
    <s v="Marketing"/>
    <s v="21-3797-8400"/>
    <s v="lucianaandrade@sonhodospes.com.br"/>
    <m/>
    <s v="Calçados"/>
    <n v="18"/>
    <m/>
    <m/>
    <n v="300000"/>
    <m/>
    <m/>
    <m/>
    <m/>
    <m/>
    <m/>
    <m/>
    <m/>
    <m/>
    <m/>
    <m/>
    <m/>
    <m/>
    <s v="agenda não personalizada, papel rascunho, catálogo mais impactante, pasta para carregar mostruário"/>
    <m/>
    <m/>
    <m/>
    <m/>
    <m/>
    <m/>
    <m/>
    <m/>
    <m/>
    <n v="1"/>
    <m/>
    <m/>
    <m/>
    <m/>
    <m/>
    <m/>
    <m/>
    <m/>
    <s v="Prospecção"/>
    <s v="Sucesso"/>
    <x v="7"/>
    <m/>
    <m/>
  </r>
  <r>
    <x v="1"/>
    <s v="Aldo"/>
    <s v="Foxton"/>
    <s v="Foxton"/>
    <s v="Giulia Novello"/>
    <s v="Marketing"/>
    <s v="21-98283-4749"/>
    <s v="giulianovello@gmail.com"/>
    <m/>
    <s v="Vestuário"/>
    <n v="9"/>
    <m/>
    <m/>
    <n v="300000"/>
    <m/>
    <m/>
    <m/>
    <m/>
    <m/>
    <m/>
    <m/>
    <m/>
    <m/>
    <m/>
    <m/>
    <m/>
    <m/>
    <s v="agenda não personalizada, papel rascunho, catálogo mais impactante, pasta para carregar mostruário"/>
    <m/>
    <m/>
    <m/>
    <m/>
    <m/>
    <m/>
    <m/>
    <m/>
    <m/>
    <n v="1"/>
    <m/>
    <m/>
    <m/>
    <n v="42979"/>
    <m/>
    <m/>
    <m/>
    <m/>
    <s v="Negociação"/>
    <s v="Sucesso"/>
    <x v="16"/>
    <m/>
    <m/>
  </r>
  <r>
    <x v="1"/>
    <s v="Aldo"/>
    <s v="Mr. Cat"/>
    <s v="Mr. Cat"/>
    <s v="Ana Paula"/>
    <s v="Marketing"/>
    <s v="21-2227-8850"/>
    <s v="anafranquia@mrcat.com.br"/>
    <m/>
    <s v="Calçados"/>
    <n v="200"/>
    <m/>
    <m/>
    <n v="300000"/>
    <m/>
    <m/>
    <m/>
    <m/>
    <m/>
    <m/>
    <m/>
    <m/>
    <m/>
    <m/>
    <m/>
    <m/>
    <m/>
    <s v="agenda não personalizada, papel rascunho, catálogo mais impactante, pasta para carregar mostruário"/>
    <m/>
    <m/>
    <m/>
    <m/>
    <m/>
    <m/>
    <m/>
    <m/>
    <m/>
    <m/>
    <m/>
    <m/>
    <m/>
    <n v="42979"/>
    <m/>
    <m/>
    <m/>
    <m/>
    <m/>
    <s v="Sucesso"/>
    <x v="8"/>
    <m/>
    <m/>
  </r>
  <r>
    <x v="1"/>
    <s v="Aldo"/>
    <s v="Chifon"/>
    <s v="Chifon"/>
    <s v="Sergio"/>
    <s v="Comprador"/>
    <s v="21-2494-2554"/>
    <s v="sergio@chifon.com.br"/>
    <m/>
    <s v="Vestuário"/>
    <n v="60"/>
    <m/>
    <m/>
    <n v="300000"/>
    <m/>
    <m/>
    <m/>
    <m/>
    <m/>
    <m/>
    <m/>
    <m/>
    <m/>
    <m/>
    <m/>
    <m/>
    <m/>
    <s v="agenda não personalizada, papel rascunho, catálogo mais impactante, pasta para carregar mostruário"/>
    <m/>
    <m/>
    <m/>
    <m/>
    <m/>
    <m/>
    <m/>
    <m/>
    <m/>
    <m/>
    <m/>
    <m/>
    <m/>
    <n v="42856"/>
    <m/>
    <m/>
    <m/>
    <m/>
    <m/>
    <s v="Sucesso"/>
    <x v="11"/>
    <m/>
    <m/>
  </r>
  <r>
    <x v="1"/>
    <s v="Aldo"/>
    <s v="Dfa Duty Free Americas"/>
    <s v="Dfa Duty Free Americas"/>
    <s v="Bruno Nascimento"/>
    <s v="Comprador"/>
    <s v="21-4009-0531"/>
    <s v="bsouza@dfabrasil.com.br"/>
    <m/>
    <s v="Outros"/>
    <n v="4"/>
    <m/>
    <m/>
    <n v="300000"/>
    <m/>
    <m/>
    <m/>
    <m/>
    <m/>
    <m/>
    <m/>
    <m/>
    <m/>
    <m/>
    <m/>
    <m/>
    <m/>
    <s v="agenda não personalizada, papel rascunho, catálogo mais impactante, pasta para carregar mostruário"/>
    <m/>
    <m/>
    <m/>
    <m/>
    <m/>
    <m/>
    <m/>
    <m/>
    <m/>
    <m/>
    <m/>
    <m/>
    <m/>
    <n v="42856"/>
    <m/>
    <m/>
    <m/>
    <m/>
    <m/>
    <s v="Sucesso"/>
    <x v="17"/>
    <m/>
    <m/>
  </r>
  <r>
    <x v="1"/>
    <s v="Aldo"/>
    <s v="Sergio Calçados"/>
    <s v="Sergio Calçados"/>
    <s v="Fernanda Rocha"/>
    <s v="Compradora"/>
    <s v="31-3284-8605"/>
    <s v="fernanda@sergios.com.br"/>
    <m/>
    <s v="Calçados"/>
    <n v="30"/>
    <m/>
    <m/>
    <n v="300000"/>
    <m/>
    <m/>
    <m/>
    <m/>
    <m/>
    <m/>
    <m/>
    <m/>
    <m/>
    <m/>
    <m/>
    <m/>
    <m/>
    <s v="agenda não personalizada, papel rascunho, catálogo mais impactante, pasta para carregar mostruário"/>
    <m/>
    <m/>
    <m/>
    <m/>
    <m/>
    <m/>
    <m/>
    <m/>
    <m/>
    <m/>
    <m/>
    <m/>
    <m/>
    <n v="42979"/>
    <m/>
    <m/>
    <m/>
    <m/>
    <m/>
    <s v="Sucesso"/>
    <x v="1"/>
    <m/>
    <m/>
  </r>
  <r>
    <x v="1"/>
    <s v="Aldo"/>
    <s v="ADJI"/>
    <s v="ADJI"/>
    <s v="Martha"/>
    <s v="Compradora"/>
    <s v="11-3207-2244"/>
    <s v="franquia@adji.com.br"/>
    <m/>
    <s v="Vestuário"/>
    <n v="30"/>
    <m/>
    <m/>
    <n v="300000"/>
    <m/>
    <m/>
    <m/>
    <m/>
    <m/>
    <m/>
    <m/>
    <m/>
    <m/>
    <m/>
    <m/>
    <m/>
    <m/>
    <s v="agenda não personalizada, papel rascunho, catálogo mais impactante, pasta para carregar mostruário"/>
    <m/>
    <m/>
    <m/>
    <m/>
    <m/>
    <m/>
    <m/>
    <m/>
    <m/>
    <m/>
    <m/>
    <m/>
    <m/>
    <n v="42917"/>
    <m/>
    <m/>
    <m/>
    <m/>
    <m/>
    <s v="Sucesso"/>
    <x v="1"/>
    <m/>
    <m/>
  </r>
  <r>
    <x v="1"/>
    <s v="Aldo"/>
    <s v="Claro"/>
    <s v="Claro"/>
    <s v="Leonardo"/>
    <s v="Comprador"/>
    <s v="21-2528-9060"/>
    <s v="leonardo.glabow@claro.com.br"/>
    <m/>
    <s v="Telefonia"/>
    <m/>
    <m/>
    <m/>
    <n v="1000000"/>
    <m/>
    <m/>
    <m/>
    <m/>
    <m/>
    <m/>
    <m/>
    <m/>
    <m/>
    <m/>
    <m/>
    <m/>
    <m/>
    <s v="agenda não personalizada, papel rascunho, catálogo mais impactante, pasta para carregar mostruário"/>
    <m/>
    <m/>
    <m/>
    <m/>
    <m/>
    <m/>
    <m/>
    <m/>
    <m/>
    <m/>
    <m/>
    <m/>
    <m/>
    <n v="42795"/>
    <m/>
    <m/>
    <m/>
    <m/>
    <m/>
    <s v="Sucesso"/>
    <x v="0"/>
    <m/>
    <m/>
  </r>
  <r>
    <x v="1"/>
    <s v="Aldo"/>
    <s v="Físico &amp; Forma"/>
    <s v="Físico &amp; Forma"/>
    <s v="Armando"/>
    <s v="Comprador"/>
    <s v="21-3139-9988"/>
    <s v="armando@fisicoeforma.com.br"/>
    <m/>
    <s v="Calçados"/>
    <n v="20"/>
    <m/>
    <m/>
    <n v="300000"/>
    <m/>
    <m/>
    <m/>
    <m/>
    <m/>
    <m/>
    <m/>
    <m/>
    <m/>
    <m/>
    <m/>
    <m/>
    <m/>
    <s v="agenda não personalizada, papel rascunho, catálogo mais impactante, pasta para carregar mostruário"/>
    <m/>
    <m/>
    <m/>
    <m/>
    <m/>
    <m/>
    <m/>
    <m/>
    <m/>
    <m/>
    <m/>
    <m/>
    <m/>
    <n v="42979"/>
    <m/>
    <m/>
    <m/>
    <m/>
    <m/>
    <s v="Sucesso"/>
    <x v="11"/>
    <m/>
    <m/>
  </r>
  <r>
    <x v="1"/>
    <s v="Aldo"/>
    <s v="Osklen"/>
    <s v="Osklen"/>
    <s v="Sergio"/>
    <s v="Comprador"/>
    <s v="21-3295-8937"/>
    <s v="sergio.ferreira@osklen.com.br"/>
    <m/>
    <s v="Vestuário"/>
    <n v="50"/>
    <m/>
    <m/>
    <n v="300000"/>
    <m/>
    <m/>
    <m/>
    <m/>
    <m/>
    <m/>
    <m/>
    <m/>
    <m/>
    <m/>
    <m/>
    <m/>
    <m/>
    <s v="agenda não personalizada, papel rascunho, catálogo mais impactante, pasta para carregar mostruário"/>
    <m/>
    <m/>
    <m/>
    <m/>
    <m/>
    <m/>
    <m/>
    <m/>
    <m/>
    <m/>
    <m/>
    <m/>
    <m/>
    <n v="42948"/>
    <m/>
    <m/>
    <m/>
    <m/>
    <m/>
    <s v="Sucesso"/>
    <x v="0"/>
    <m/>
    <m/>
  </r>
  <r>
    <x v="1"/>
    <s v="Aldo"/>
    <s v="Fábula"/>
    <s v="Fábula"/>
    <s v="Iolanda"/>
    <s v="Comprador"/>
    <s v="21-2503-6850"/>
    <s v="iolanda.miranda@animale.com.br"/>
    <m/>
    <s v="Vestuário"/>
    <n v="10"/>
    <m/>
    <m/>
    <n v="300000"/>
    <m/>
    <m/>
    <m/>
    <m/>
    <m/>
    <m/>
    <m/>
    <m/>
    <m/>
    <m/>
    <m/>
    <m/>
    <m/>
    <s v="agenda não personalizada, papel rascunho, catálogo mais impactante, pasta para carregar mostruário"/>
    <m/>
    <m/>
    <m/>
    <m/>
    <m/>
    <m/>
    <m/>
    <m/>
    <m/>
    <m/>
    <m/>
    <m/>
    <m/>
    <n v="42979"/>
    <m/>
    <m/>
    <m/>
    <m/>
    <m/>
    <s v="Sucesso"/>
    <x v="11"/>
    <m/>
    <m/>
  </r>
  <r>
    <x v="2"/>
    <s v="J Ricardo"/>
    <s v="Riachuelo"/>
    <s v="Riachuelo"/>
    <m/>
    <m/>
    <m/>
    <m/>
    <m/>
    <s v="Confecção"/>
    <m/>
    <m/>
    <n v="4000000"/>
    <n v="13000000"/>
    <n v="3000000"/>
    <n v="1000000"/>
    <n v="0"/>
    <n v="0"/>
    <n v="0"/>
    <n v="0"/>
    <n v="0"/>
    <m/>
    <m/>
    <m/>
    <m/>
    <m/>
    <m/>
    <m/>
    <m/>
    <m/>
    <m/>
    <m/>
    <m/>
    <m/>
    <m/>
    <m/>
    <m/>
    <m/>
    <m/>
    <m/>
    <m/>
    <m/>
    <m/>
    <n v="43056"/>
    <s v="10.02.2018"/>
    <n v="0.45"/>
    <s v="Oportunidade"/>
    <s v="Aberto"/>
    <x v="11"/>
    <m/>
    <m/>
  </r>
  <r>
    <x v="2"/>
    <s v="J Ricardo"/>
    <s v="avon"/>
    <s v="avon"/>
    <m/>
    <m/>
    <m/>
    <m/>
    <m/>
    <s v="Cosméticos"/>
    <m/>
    <m/>
    <n v="15000000"/>
    <n v="40000000"/>
    <n v="1000000"/>
    <n v="13000000"/>
    <n v="800000"/>
    <n v="1600000"/>
    <n v="300000"/>
    <n v="2000000"/>
    <n v="8000000"/>
    <m/>
    <m/>
    <m/>
    <m/>
    <m/>
    <m/>
    <m/>
    <m/>
    <m/>
    <m/>
    <m/>
    <m/>
    <m/>
    <m/>
    <m/>
    <m/>
    <m/>
    <m/>
    <m/>
    <m/>
    <m/>
    <m/>
    <n v="43066"/>
    <s v="15.01.2018"/>
    <n v="0.35"/>
    <s v="Oportunidade"/>
    <s v="Aberto"/>
    <x v="11"/>
    <m/>
    <m/>
  </r>
  <r>
    <x v="2"/>
    <s v="J Ricardo"/>
    <s v="centauro"/>
    <s v="centauro"/>
    <m/>
    <m/>
    <m/>
    <m/>
    <m/>
    <s v="Esporte"/>
    <m/>
    <m/>
    <n v="0"/>
    <n v="5000000"/>
    <n v="2000000"/>
    <n v="1000000"/>
    <n v="0"/>
    <n v="0"/>
    <n v="400000"/>
    <n v="200000"/>
    <n v="40000"/>
    <m/>
    <m/>
    <m/>
    <m/>
    <m/>
    <m/>
    <m/>
    <m/>
    <m/>
    <m/>
    <m/>
    <m/>
    <m/>
    <m/>
    <m/>
    <m/>
    <m/>
    <m/>
    <m/>
    <m/>
    <m/>
    <m/>
    <n v="43068"/>
    <s v="10.12.2017"/>
    <n v="0.6"/>
    <s v="Oportunidade"/>
    <s v="Aberto"/>
    <x v="11"/>
    <m/>
    <m/>
  </r>
  <r>
    <x v="2"/>
    <s v="J Ricardo"/>
    <s v="marisa"/>
    <s v="marisa"/>
    <m/>
    <m/>
    <m/>
    <m/>
    <m/>
    <s v="Confecção"/>
    <m/>
    <m/>
    <n v="2000000"/>
    <n v="8000000"/>
    <n v="3000000"/>
    <n v="1500000"/>
    <n v="0"/>
    <n v="0"/>
    <n v="300000"/>
    <n v="0"/>
    <n v="0"/>
    <m/>
    <m/>
    <m/>
    <m/>
    <m/>
    <m/>
    <m/>
    <m/>
    <m/>
    <m/>
    <m/>
    <m/>
    <m/>
    <m/>
    <m/>
    <m/>
    <m/>
    <m/>
    <m/>
    <m/>
    <m/>
    <m/>
    <n v="43068"/>
    <s v="15.12.2017"/>
    <n v="0.4"/>
    <s v="Oportunidade"/>
    <s v="Aberto"/>
    <x v="11"/>
    <m/>
    <m/>
  </r>
  <r>
    <x v="2"/>
    <s v="J Ricardo"/>
    <s v="wtennis"/>
    <s v="wtennis"/>
    <m/>
    <m/>
    <m/>
    <m/>
    <m/>
    <s v="Calçados"/>
    <m/>
    <m/>
    <n v="800000"/>
    <n v="2700000"/>
    <n v="2500000"/>
    <n v="500000"/>
    <m/>
    <n v="0"/>
    <n v="0"/>
    <n v="0"/>
    <n v="0"/>
    <m/>
    <m/>
    <m/>
    <m/>
    <m/>
    <m/>
    <m/>
    <m/>
    <m/>
    <m/>
    <m/>
    <m/>
    <m/>
    <m/>
    <m/>
    <m/>
    <m/>
    <m/>
    <m/>
    <m/>
    <m/>
    <m/>
    <n v="43068"/>
    <s v="20.12.2017"/>
    <n v="0.3"/>
    <s v="Oportunidade"/>
    <s v="Aberto"/>
    <x v="11"/>
    <m/>
    <m/>
  </r>
  <r>
    <x v="2"/>
    <s v="J Ricardo"/>
    <s v="gpa"/>
    <s v="pao de acucar"/>
    <m/>
    <m/>
    <m/>
    <m/>
    <m/>
    <s v="Outros"/>
    <m/>
    <m/>
    <n v="1000000"/>
    <n v="15000000"/>
    <n v="0"/>
    <n v="1500000"/>
    <n v="0"/>
    <n v="0"/>
    <n v="10000000"/>
    <n v="0"/>
    <n v="0"/>
    <m/>
    <m/>
    <m/>
    <m/>
    <m/>
    <m/>
    <m/>
    <m/>
    <m/>
    <m/>
    <m/>
    <m/>
    <m/>
    <m/>
    <m/>
    <m/>
    <m/>
    <m/>
    <m/>
    <m/>
    <m/>
    <m/>
    <n v="43068"/>
    <s v="15.01.2018"/>
    <n v="0.25"/>
    <s v="Oportunidade"/>
    <s v="Aberto"/>
    <x v="11"/>
    <m/>
    <m/>
  </r>
  <r>
    <x v="2"/>
    <s v="J Ricardo"/>
    <s v="via varejo"/>
    <s v="casas bahia /ponto frio web"/>
    <m/>
    <m/>
    <m/>
    <m/>
    <m/>
    <s v="Eletro &amp; Eletrônicos"/>
    <m/>
    <m/>
    <n v="1000000"/>
    <n v="10000000"/>
    <n v="8000000"/>
    <n v="1000000"/>
    <n v="0"/>
    <n v="0"/>
    <n v="0"/>
    <n v="0"/>
    <n v="0"/>
    <m/>
    <m/>
    <m/>
    <m/>
    <m/>
    <m/>
    <m/>
    <m/>
    <m/>
    <m/>
    <m/>
    <m/>
    <m/>
    <m/>
    <m/>
    <m/>
    <m/>
    <m/>
    <m/>
    <m/>
    <m/>
    <m/>
    <n v="43068"/>
    <s v="20.02.2018"/>
    <n v="0.2"/>
    <s v="Oportunidade"/>
    <s v="Aberto"/>
    <x v="11"/>
    <m/>
    <m/>
  </r>
  <r>
    <x v="2"/>
    <s v="J Ricardo"/>
    <s v="di gaspi"/>
    <s v="di gaspi"/>
    <m/>
    <m/>
    <m/>
    <m/>
    <m/>
    <s v="Calçados"/>
    <m/>
    <m/>
    <n v="1000000"/>
    <n v="1500000"/>
    <n v="700000"/>
    <n v="0"/>
    <n v="0"/>
    <n v="0"/>
    <n v="0"/>
    <n v="0"/>
    <n v="0"/>
    <m/>
    <m/>
    <m/>
    <m/>
    <m/>
    <m/>
    <m/>
    <m/>
    <m/>
    <m/>
    <m/>
    <m/>
    <m/>
    <m/>
    <m/>
    <m/>
    <m/>
    <m/>
    <m/>
    <m/>
    <m/>
    <m/>
    <n v="43074"/>
    <s v="15.01.2018"/>
    <n v="0.8"/>
    <s v="Oportunidade"/>
    <s v="Aberto"/>
    <x v="11"/>
    <m/>
    <m/>
  </r>
  <r>
    <x v="2"/>
    <s v="J Ricardo"/>
    <s v="tennis station"/>
    <s v="tennis station"/>
    <m/>
    <m/>
    <m/>
    <m/>
    <m/>
    <s v="Calçados"/>
    <m/>
    <m/>
    <n v="1200000"/>
    <n v="1500000"/>
    <n v="0"/>
    <n v="1200000"/>
    <n v="0"/>
    <n v="0"/>
    <n v="0"/>
    <n v="0"/>
    <n v="0"/>
    <m/>
    <m/>
    <m/>
    <m/>
    <m/>
    <m/>
    <m/>
    <m/>
    <m/>
    <m/>
    <m/>
    <m/>
    <m/>
    <m/>
    <m/>
    <m/>
    <m/>
    <m/>
    <m/>
    <m/>
    <m/>
    <m/>
    <n v="43074"/>
    <s v="15.01.2018"/>
    <n v="0.8"/>
    <s v="Oportunidade"/>
    <s v="Aberto"/>
    <x v="11"/>
    <m/>
    <m/>
  </r>
  <r>
    <x v="2"/>
    <s v="J Ricardo"/>
    <s v="deny"/>
    <s v="deny"/>
    <m/>
    <m/>
    <m/>
    <m/>
    <m/>
    <s v="Calçados"/>
    <m/>
    <m/>
    <n v="1000000"/>
    <n v="1000000"/>
    <n v="400000"/>
    <n v="200000"/>
    <n v="0"/>
    <n v="0"/>
    <n v="0"/>
    <n v="0"/>
    <n v="0"/>
    <m/>
    <m/>
    <m/>
    <m/>
    <m/>
    <m/>
    <m/>
    <m/>
    <m/>
    <m/>
    <m/>
    <m/>
    <m/>
    <m/>
    <m/>
    <m/>
    <m/>
    <m/>
    <m/>
    <m/>
    <m/>
    <m/>
    <n v="43074"/>
    <s v="20.01.2018"/>
    <n v="0.8"/>
    <s v="Oportunidade"/>
    <s v="Aberto"/>
    <x v="11"/>
    <m/>
    <m/>
  </r>
  <r>
    <x v="2"/>
    <s v="J Ricardo"/>
    <s v="dorinhos"/>
    <s v="dorinhos"/>
    <m/>
    <m/>
    <m/>
    <m/>
    <m/>
    <s v="Confecção"/>
    <m/>
    <m/>
    <n v="1000000"/>
    <n v="1000000"/>
    <m/>
    <n v="1000000"/>
    <m/>
    <m/>
    <m/>
    <m/>
    <m/>
    <m/>
    <m/>
    <m/>
    <m/>
    <m/>
    <m/>
    <m/>
    <m/>
    <m/>
    <m/>
    <m/>
    <m/>
    <m/>
    <m/>
    <m/>
    <m/>
    <m/>
    <m/>
    <m/>
    <m/>
    <m/>
    <m/>
    <n v="43087"/>
    <s v="20.01.2018"/>
    <n v="1"/>
    <s v="Fechamento"/>
    <s v="Sucesso"/>
    <x v="11"/>
    <m/>
    <m/>
  </r>
  <r>
    <x v="2"/>
    <s v="J Ricardo"/>
    <s v="shoebiz"/>
    <s v="shoebiz"/>
    <m/>
    <m/>
    <m/>
    <m/>
    <m/>
    <s v="Calçados"/>
    <m/>
    <m/>
    <n v="0"/>
    <n v="1000000"/>
    <n v="500000"/>
    <n v="500000"/>
    <n v="0"/>
    <n v="0"/>
    <n v="0"/>
    <n v="0"/>
    <n v="0"/>
    <m/>
    <m/>
    <m/>
    <m/>
    <m/>
    <m/>
    <m/>
    <m/>
    <m/>
    <m/>
    <m/>
    <m/>
    <m/>
    <m/>
    <m/>
    <m/>
    <m/>
    <m/>
    <m/>
    <m/>
    <m/>
    <m/>
    <n v="43087"/>
    <s v="20.01.2018"/>
    <n v="0.5"/>
    <s v="Oportunidade"/>
    <s v="Aberto"/>
    <x v="11"/>
    <m/>
    <m/>
  </r>
  <r>
    <x v="2"/>
    <s v="J Ricardo"/>
    <s v="kopenhagen"/>
    <s v="kopenhagen"/>
    <m/>
    <m/>
    <m/>
    <m/>
    <m/>
    <s v="Alimentos e bebidas"/>
    <m/>
    <m/>
    <n v="0"/>
    <n v="6000000"/>
    <n v="0"/>
    <n v="4500000"/>
    <m/>
    <n v="700000"/>
    <n v="200000"/>
    <n v="150000"/>
    <n v="300000"/>
    <m/>
    <m/>
    <m/>
    <m/>
    <m/>
    <m/>
    <m/>
    <m/>
    <m/>
    <m/>
    <m/>
    <m/>
    <m/>
    <m/>
    <m/>
    <m/>
    <m/>
    <m/>
    <m/>
    <m/>
    <m/>
    <m/>
    <n v="43087"/>
    <s v="10.02.2018"/>
    <n v="0.6"/>
    <s v="Prospecção"/>
    <s v="Aberto"/>
    <x v="11"/>
    <m/>
    <m/>
  </r>
  <r>
    <x v="2"/>
    <s v="J Ricardo"/>
    <s v="alpargatas"/>
    <s v="havainanas"/>
    <m/>
    <m/>
    <m/>
    <m/>
    <m/>
    <s v="Calçados"/>
    <m/>
    <m/>
    <n v="0"/>
    <n v="8000000"/>
    <n v="0"/>
    <n v="5000000"/>
    <n v="0"/>
    <n v="0"/>
    <n v="1500000"/>
    <n v="1200000"/>
    <n v="300000"/>
    <m/>
    <m/>
    <m/>
    <m/>
    <m/>
    <m/>
    <m/>
    <m/>
    <m/>
    <m/>
    <m/>
    <m/>
    <m/>
    <m/>
    <m/>
    <m/>
    <m/>
    <m/>
    <m/>
    <m/>
    <m/>
    <m/>
    <n v="43087"/>
    <s v="15.01.2018"/>
    <n v="0.3"/>
    <s v="Prospecção"/>
    <s v="Aberto"/>
    <x v="11"/>
    <m/>
    <m/>
  </r>
  <r>
    <x v="2"/>
    <s v="J Ricardo"/>
    <s v="dibs"/>
    <s v="dibs"/>
    <m/>
    <m/>
    <m/>
    <m/>
    <m/>
    <s v="Calçados"/>
    <m/>
    <m/>
    <n v="400000"/>
    <n v="600000"/>
    <n v="600000"/>
    <n v="0"/>
    <m/>
    <m/>
    <m/>
    <m/>
    <m/>
    <m/>
    <m/>
    <m/>
    <m/>
    <m/>
    <m/>
    <m/>
    <m/>
    <m/>
    <m/>
    <m/>
    <m/>
    <m/>
    <m/>
    <m/>
    <m/>
    <m/>
    <m/>
    <m/>
    <m/>
    <m/>
    <m/>
    <n v="43087"/>
    <s v="15.01.2018"/>
    <n v="0.8"/>
    <s v="Oportunidade"/>
    <s v="Aberto"/>
    <x v="11"/>
    <m/>
    <m/>
  </r>
  <r>
    <x v="2"/>
    <s v="J Ricardo"/>
    <s v="caedu"/>
    <s v="caedu"/>
    <m/>
    <m/>
    <m/>
    <m/>
    <m/>
    <s v="Calçados"/>
    <m/>
    <m/>
    <n v="0"/>
    <n v="4000000"/>
    <n v="3400000"/>
    <n v="0"/>
    <n v="0"/>
    <n v="0"/>
    <n v="300000"/>
    <n v="400000"/>
    <n v="0"/>
    <m/>
    <m/>
    <m/>
    <m/>
    <m/>
    <m/>
    <m/>
    <m/>
    <m/>
    <m/>
    <m/>
    <m/>
    <m/>
    <m/>
    <m/>
    <m/>
    <m/>
    <m/>
    <m/>
    <m/>
    <m/>
    <m/>
    <n v="43087"/>
    <s v="20.01.2018"/>
    <n v="0.3"/>
    <s v="Oportunidade"/>
    <s v="Aberto"/>
    <x v="11"/>
    <m/>
    <m/>
  </r>
  <r>
    <x v="2"/>
    <s v="J Ricardo"/>
    <s v="kallan"/>
    <s v="kallan"/>
    <m/>
    <m/>
    <m/>
    <m/>
    <m/>
    <s v="Calçados"/>
    <m/>
    <m/>
    <n v="0"/>
    <n v="1500000"/>
    <n v="800000"/>
    <n v="700000"/>
    <m/>
    <n v="0"/>
    <n v="0"/>
    <n v="0"/>
    <n v="0"/>
    <m/>
    <m/>
    <m/>
    <m/>
    <m/>
    <m/>
    <m/>
    <m/>
    <m/>
    <m/>
    <m/>
    <m/>
    <m/>
    <m/>
    <m/>
    <m/>
    <m/>
    <m/>
    <m/>
    <m/>
    <m/>
    <m/>
    <n v="43087"/>
    <s v="20.01.2018"/>
    <n v="0.3"/>
    <s v="Oportunidade"/>
    <s v="Aberto"/>
    <x v="11"/>
    <m/>
    <m/>
  </r>
  <r>
    <x v="2"/>
    <s v="J Ricardo"/>
    <s v="netshoes"/>
    <s v="netshoes"/>
    <m/>
    <m/>
    <m/>
    <m/>
    <m/>
    <s v="E-Commerce"/>
    <m/>
    <m/>
    <n v="0"/>
    <n v="2300000"/>
    <n v="0"/>
    <n v="0"/>
    <n v="300000"/>
    <n v="0"/>
    <n v="2000000"/>
    <m/>
    <m/>
    <m/>
    <m/>
    <m/>
    <m/>
    <m/>
    <m/>
    <m/>
    <m/>
    <m/>
    <m/>
    <m/>
    <m/>
    <m/>
    <m/>
    <m/>
    <m/>
    <m/>
    <m/>
    <m/>
    <m/>
    <m/>
    <m/>
    <n v="43087"/>
    <s v="20.01.2018"/>
    <n v="0.3"/>
    <s v="Oportunidade"/>
    <s v="Aberto"/>
    <x v="11"/>
    <m/>
    <m/>
  </r>
  <r>
    <x v="2"/>
    <s v="J Ricardo"/>
    <s v="mcdonalds"/>
    <s v="macdonalds"/>
    <m/>
    <m/>
    <m/>
    <m/>
    <m/>
    <s v="Alimentos e bebidas"/>
    <m/>
    <m/>
    <n v="0"/>
    <n v="4000000"/>
    <n v="0"/>
    <n v="0"/>
    <n v="0"/>
    <m/>
    <n v="0"/>
    <n v="4000000"/>
    <n v="0"/>
    <m/>
    <m/>
    <m/>
    <m/>
    <m/>
    <m/>
    <m/>
    <m/>
    <m/>
    <m/>
    <m/>
    <m/>
    <m/>
    <m/>
    <m/>
    <m/>
    <m/>
    <m/>
    <m/>
    <m/>
    <m/>
    <m/>
    <n v="43087"/>
    <s v="20.01.2018"/>
    <n v="0.25"/>
    <s v="Oportunidade"/>
    <s v="Aberto"/>
    <x v="11"/>
    <m/>
    <m/>
  </r>
  <r>
    <x v="2"/>
    <s v="J Ricardo"/>
    <s v="santa luzia"/>
    <s v="santaluiza"/>
    <m/>
    <m/>
    <m/>
    <m/>
    <m/>
    <s v="Alimentos e bebidas"/>
    <m/>
    <m/>
    <n v="0"/>
    <n v="600000"/>
    <n v="200000"/>
    <n v="400000"/>
    <n v="0"/>
    <n v="0"/>
    <n v="0"/>
    <n v="0"/>
    <n v="0"/>
    <m/>
    <m/>
    <m/>
    <m/>
    <m/>
    <m/>
    <m/>
    <m/>
    <m/>
    <m/>
    <m/>
    <m/>
    <m/>
    <m/>
    <m/>
    <m/>
    <m/>
    <m/>
    <m/>
    <m/>
    <m/>
    <m/>
    <n v="43087"/>
    <s v="25.01.2018"/>
    <n v="0.25"/>
    <s v="Oportunidade"/>
    <s v="Aberto"/>
    <x v="11"/>
    <m/>
    <m/>
  </r>
  <r>
    <x v="2"/>
    <s v="J Ricardo"/>
    <s v="esposende"/>
    <s v="esposende"/>
    <m/>
    <m/>
    <m/>
    <m/>
    <m/>
    <s v="Calçados"/>
    <m/>
    <m/>
    <n v="0"/>
    <n v="2000000"/>
    <n v="1500000"/>
    <n v="500000"/>
    <n v="0"/>
    <n v="0"/>
    <n v="0"/>
    <n v="0"/>
    <n v="0"/>
    <m/>
    <m/>
    <m/>
    <m/>
    <m/>
    <m/>
    <m/>
    <m/>
    <m/>
    <m/>
    <m/>
    <m/>
    <m/>
    <m/>
    <m/>
    <m/>
    <m/>
    <m/>
    <m/>
    <m/>
    <m/>
    <m/>
    <n v="43087"/>
    <s v="20.02.2018"/>
    <n v="0.25"/>
    <s v="Oportunidade"/>
    <s v="Aberto"/>
    <x v="11"/>
    <m/>
    <m/>
  </r>
  <r>
    <x v="2"/>
    <s v="J Ricardo"/>
    <s v="oticas diniz"/>
    <s v="oticas diniz"/>
    <m/>
    <m/>
    <m/>
    <m/>
    <m/>
    <s v="Outros"/>
    <m/>
    <m/>
    <n v="600000"/>
    <n v="600000"/>
    <n v="300000"/>
    <n v="300000"/>
    <n v="0"/>
    <n v="0"/>
    <n v="0"/>
    <n v="0"/>
    <n v="0"/>
    <m/>
    <m/>
    <m/>
    <m/>
    <m/>
    <m/>
    <m/>
    <m/>
    <m/>
    <m/>
    <m/>
    <m/>
    <m/>
    <m/>
    <m/>
    <m/>
    <m/>
    <m/>
    <m/>
    <m/>
    <m/>
    <m/>
    <n v="43087"/>
    <s v="20.01.2018"/>
    <n v="1"/>
    <s v="Oportunidade"/>
    <s v="Aberto"/>
    <x v="11"/>
    <m/>
    <m/>
  </r>
  <r>
    <x v="2"/>
    <s v="J Ricardo"/>
    <s v="magazine luiza"/>
    <s v="magazine luiza"/>
    <m/>
    <m/>
    <m/>
    <m/>
    <m/>
    <s v="Eletro &amp; Eletrônicos"/>
    <m/>
    <m/>
    <n v="0"/>
    <n v="3000000"/>
    <n v="1500000"/>
    <n v="0"/>
    <n v="0"/>
    <n v="0"/>
    <n v="1500000"/>
    <n v="0"/>
    <n v="0"/>
    <m/>
    <m/>
    <m/>
    <m/>
    <m/>
    <m/>
    <m/>
    <m/>
    <m/>
    <m/>
    <m/>
    <m/>
    <m/>
    <m/>
    <m/>
    <m/>
    <m/>
    <m/>
    <m/>
    <m/>
    <m/>
    <m/>
    <n v="43087"/>
    <s v="20.01.2018"/>
    <n v="0.25"/>
    <s v="Oportunidade"/>
    <s v="Aberto"/>
    <x v="11"/>
    <m/>
    <m/>
  </r>
  <r>
    <x v="2"/>
    <s v="J Ricardo"/>
    <s v="carmen steffens"/>
    <s v="carmen steffens"/>
    <m/>
    <m/>
    <m/>
    <m/>
    <m/>
    <s v="Calçados"/>
    <m/>
    <m/>
    <n v="0"/>
    <n v="1500000"/>
    <n v="0"/>
    <n v="1500000"/>
    <n v="0"/>
    <n v="0"/>
    <n v="0"/>
    <n v="0"/>
    <n v="0"/>
    <m/>
    <m/>
    <m/>
    <m/>
    <m/>
    <m/>
    <m/>
    <m/>
    <m/>
    <m/>
    <m/>
    <m/>
    <m/>
    <m/>
    <m/>
    <m/>
    <m/>
    <m/>
    <m/>
    <m/>
    <m/>
    <m/>
    <n v="43087"/>
    <s v="20.01.208"/>
    <n v="0.25"/>
    <s v="Oportunidade"/>
    <s v="Aberto"/>
    <x v="11"/>
    <m/>
    <m/>
  </r>
  <r>
    <x v="1"/>
    <s v="Adalberto"/>
    <s v="A.M.C. Textil"/>
    <s v="Coca Cola Jeans"/>
    <s v="Maicon Ricardo Montibeller"/>
    <s v="Marketing"/>
    <s v="(047) 3247-3032"/>
    <s v="maicon@colcci.com.br"/>
    <s v="SC"/>
    <s v="Vestuário"/>
    <s v="22 + MM"/>
    <m/>
    <m/>
    <n v="73418.399999999994"/>
    <n v="0"/>
    <n v="71280"/>
    <n v="0"/>
    <n v="0"/>
    <n v="0"/>
    <n v="0"/>
    <n v="2138.4"/>
    <m/>
    <m/>
    <m/>
    <m/>
    <m/>
    <m/>
    <m/>
    <m/>
    <m/>
    <m/>
    <m/>
    <m/>
    <m/>
    <m/>
    <m/>
    <m/>
    <m/>
    <m/>
    <m/>
    <m/>
    <m/>
    <m/>
    <m/>
    <m/>
    <n v="0.5"/>
    <s v="Qualificação"/>
    <s v="Aberto"/>
    <x v="11"/>
    <s v="Mais próximo em relação à produto. Vou tentar agendar a reunião para o mesmo dia."/>
    <m/>
  </r>
  <r>
    <x v="1"/>
    <s v="Adalberto"/>
    <s v="A.M.C. Textil"/>
    <s v="Colcci"/>
    <s v="Maicon Ricardo Montibeller"/>
    <s v="Marketing"/>
    <s v="(047) 3247-3032"/>
    <s v="maicon@colcci.com.br"/>
    <s v="SC"/>
    <s v="Vestuário"/>
    <s v="70 + MM"/>
    <m/>
    <m/>
    <n v="341340"/>
    <n v="0"/>
    <n v="0"/>
    <n v="294000"/>
    <n v="15000"/>
    <n v="23520"/>
    <n v="0"/>
    <n v="8820"/>
    <m/>
    <m/>
    <m/>
    <m/>
    <m/>
    <m/>
    <m/>
    <m/>
    <m/>
    <m/>
    <m/>
    <m/>
    <m/>
    <m/>
    <m/>
    <m/>
    <m/>
    <m/>
    <m/>
    <m/>
    <m/>
    <m/>
    <m/>
    <m/>
    <n v="0.5"/>
    <s v="Qualificação"/>
    <s v="Aberto"/>
    <x v="11"/>
    <s v="reunião a ser confirmada para início do mês de Novembro. As sacolas da Colcci são gofradas (das lojas), mas acho que o início é entrar pelas Multimarcas (chamadas por eles de promocionais)."/>
    <m/>
  </r>
  <r>
    <x v="1"/>
    <s v="Adalberto"/>
    <s v="A.M.C. Textil"/>
    <s v="Forum"/>
    <s v="Maicon Ricardo Montibeller"/>
    <s v="Marketing"/>
    <s v="(047) 3247-3032"/>
    <s v="maicon@colcci.com.br"/>
    <s v="SC"/>
    <s v="Vestuário"/>
    <s v="27 + MM"/>
    <m/>
    <m/>
    <n v="189820"/>
    <n v="0"/>
    <n v="0"/>
    <n v="162000"/>
    <n v="10000"/>
    <n v="12960"/>
    <n v="0"/>
    <n v="4860"/>
    <m/>
    <m/>
    <m/>
    <m/>
    <m/>
    <m/>
    <m/>
    <m/>
    <m/>
    <m/>
    <m/>
    <m/>
    <m/>
    <m/>
    <m/>
    <m/>
    <m/>
    <m/>
    <m/>
    <m/>
    <m/>
    <m/>
    <m/>
    <m/>
    <n v="0.5"/>
    <s v="Qualificação"/>
    <s v="Aberto"/>
    <x v="11"/>
    <s v="reunião a ser confirmada para o início do mês de Novembro com a Dani. As sacolas das lojas são em offset 150g, mas acho que, assim como a Colcci, é possível entrar pelas Multimarcas, bem mais simples. "/>
    <m/>
  </r>
  <r>
    <x v="1"/>
    <s v="Adalberto"/>
    <s v="A.M.C. Textil"/>
    <s v="Sommer"/>
    <s v="Maicon Ricardo Montibeller"/>
    <s v="Marketing"/>
    <s v="(047) 3247-3032"/>
    <s v="maicon@colcci.com.br"/>
    <s v="SC"/>
    <s v="Vestuário"/>
    <s v="MM"/>
    <m/>
    <m/>
    <n v="23175"/>
    <n v="0"/>
    <n v="22500"/>
    <n v="0"/>
    <n v="0"/>
    <n v="0"/>
    <n v="0"/>
    <n v="675"/>
    <m/>
    <m/>
    <m/>
    <m/>
    <m/>
    <m/>
    <m/>
    <m/>
    <m/>
    <m/>
    <m/>
    <m/>
    <m/>
    <m/>
    <m/>
    <m/>
    <m/>
    <m/>
    <m/>
    <m/>
    <m/>
    <m/>
    <m/>
    <m/>
    <n v="0.5"/>
    <s v="Qualificação"/>
    <s v="Aberto"/>
    <x v="11"/>
    <s v="produto bom, mas quantidade muito pequena (a não ser ações especiais de mkt)"/>
    <m/>
  </r>
  <r>
    <x v="1"/>
    <s v="Adalberto"/>
    <s v="A.M.C. Textil"/>
    <s v="Triton"/>
    <s v="Maicon Ricardo Montibeller"/>
    <s v="Marketing"/>
    <s v="(047) 3247-3032"/>
    <s v="maicon@colcci.com.br"/>
    <s v="SC"/>
    <s v="Vestuário"/>
    <s v="4 + MM"/>
    <m/>
    <m/>
    <n v="22248"/>
    <n v="0"/>
    <n v="21600"/>
    <n v="0"/>
    <n v="0"/>
    <n v="0"/>
    <n v="0"/>
    <n v="648"/>
    <m/>
    <m/>
    <m/>
    <m/>
    <m/>
    <m/>
    <m/>
    <m/>
    <m/>
    <m/>
    <m/>
    <m/>
    <m/>
    <m/>
    <m/>
    <m/>
    <m/>
    <m/>
    <m/>
    <m/>
    <m/>
    <m/>
    <m/>
    <m/>
    <n v="0.5"/>
    <s v="Qualificação"/>
    <s v="Aberto"/>
    <x v="11"/>
    <s v="produto bom, mas quantidade muito pequena (a não ser ações especiais de mkt)"/>
    <m/>
  </r>
  <r>
    <x v="1"/>
    <s v="Adalberto"/>
    <s v="Agathos"/>
    <s v="Agathos"/>
    <s v="Gustavo AGATHOS"/>
    <s v="Marketing"/>
    <s v="(047) 3332-5081"/>
    <s v="gustavo@agathos.ind.br, comercial@agathos.ind.br"/>
    <s v="SC"/>
    <s v="Vestuário"/>
    <s v="MM"/>
    <m/>
    <m/>
    <n v="21630"/>
    <n v="0"/>
    <n v="21000"/>
    <n v="0"/>
    <n v="0"/>
    <n v="0"/>
    <n v="0"/>
    <n v="630"/>
    <m/>
    <m/>
    <m/>
    <m/>
    <m/>
    <m/>
    <m/>
    <m/>
    <m/>
    <m/>
    <m/>
    <m/>
    <m/>
    <m/>
    <m/>
    <m/>
    <m/>
    <m/>
    <m/>
    <m/>
    <n v="43068"/>
    <n v="43125"/>
    <m/>
    <m/>
    <n v="0.5"/>
    <s v="Qualificação"/>
    <s v="Aberto"/>
    <x v="11"/>
    <s v="Cliente informou que só em Fev/2018 fará novas cotações. Vou fica ligando periodicamente para acompanhar. "/>
    <m/>
  </r>
  <r>
    <x v="1"/>
    <s v="Adalberto"/>
    <s v="Altenburg Textil"/>
    <s v="Altenburg Textil"/>
    <s v="Daniel Erm"/>
    <s v="Compras"/>
    <s v="(047) 3331-1588"/>
    <s v="danilel.erm@altemburg.com.br"/>
    <s v="SC"/>
    <s v="Decoração"/>
    <s v="7 + MM + E-commerce"/>
    <m/>
    <m/>
    <n v="5150"/>
    <n v="0"/>
    <n v="0"/>
    <n v="5000"/>
    <n v="0"/>
    <n v="0"/>
    <n v="0"/>
    <n v="150"/>
    <m/>
    <m/>
    <m/>
    <m/>
    <m/>
    <m/>
    <m/>
    <m/>
    <m/>
    <m/>
    <m/>
    <m/>
    <m/>
    <m/>
    <m/>
    <m/>
    <m/>
    <m/>
    <m/>
    <m/>
    <n v="43040"/>
    <s v="-"/>
    <m/>
    <m/>
    <n v="0.5"/>
    <s v="Qualificação"/>
    <s v="Aberto"/>
    <x v="11"/>
    <s v="Cliente informou que a quantidade que usam de sacolas é pequena para a Nobel. Já conhecia a Albina pela Hering. SEM PRIORIDADE"/>
    <m/>
  </r>
  <r>
    <x v="1"/>
    <s v="Adalberto"/>
    <s v="Alvo da moda"/>
    <s v="Alvo da moda"/>
    <s v="-"/>
    <s v="-"/>
    <s v="(047) 3525-2213"/>
    <s v="alvodamoda@alvodamoda.com.br"/>
    <s v="SC"/>
    <s v="Vestuário"/>
    <s v="MM"/>
    <m/>
    <m/>
    <n v="21630"/>
    <n v="0"/>
    <n v="21000"/>
    <n v="0"/>
    <n v="0"/>
    <n v="0"/>
    <n v="0"/>
    <n v="630"/>
    <m/>
    <m/>
    <m/>
    <m/>
    <m/>
    <m/>
    <m/>
    <m/>
    <m/>
    <m/>
    <m/>
    <m/>
    <m/>
    <m/>
    <m/>
    <m/>
    <m/>
    <m/>
    <m/>
    <m/>
    <m/>
    <m/>
    <m/>
    <m/>
    <n v="0.5"/>
    <s v="Prospecção"/>
    <s v="Aberto"/>
    <x v="11"/>
    <s v="-"/>
    <m/>
  </r>
  <r>
    <x v="1"/>
    <s v="Adalberto"/>
    <s v="AMMO Varejo"/>
    <s v="Artex"/>
    <s v="Danilo Cardoso"/>
    <s v="Compras"/>
    <s v="(019) 2102-2316"/>
    <s v="danilo.cardoso@ammovarejo.com.br"/>
    <s v="SC"/>
    <s v="Decoração"/>
    <s v="31 + MM + E-commerce"/>
    <m/>
    <m/>
    <n v="139050"/>
    <n v="0"/>
    <n v="0"/>
    <n v="135000"/>
    <n v="0"/>
    <n v="0"/>
    <n v="0"/>
    <n v="4050"/>
    <m/>
    <m/>
    <m/>
    <m/>
    <m/>
    <m/>
    <m/>
    <m/>
    <m/>
    <m/>
    <m/>
    <m/>
    <m/>
    <m/>
    <m/>
    <m/>
    <m/>
    <m/>
    <m/>
    <m/>
    <m/>
    <s v="-"/>
    <m/>
    <m/>
    <n v="0.5"/>
    <s v="Qualificação"/>
    <s v="Aberto"/>
    <x v="11"/>
    <s v="Gerido por São Paulo. Tenho os contatos."/>
    <m/>
  </r>
  <r>
    <x v="1"/>
    <s v="Adalberto"/>
    <s v="Angeloni"/>
    <s v="Angeloni"/>
    <s v="Adriana Perico"/>
    <s v="Importacao / Exportacao"/>
    <s v="(048) 3461-7500"/>
    <s v="adriana.perico@angeloni.com.br"/>
    <s v="SC"/>
    <s v="Hiper/Super mercado"/>
    <n v="30"/>
    <m/>
    <m/>
    <n v="100116"/>
    <n v="0"/>
    <n v="97200"/>
    <n v="0"/>
    <n v="0"/>
    <n v="0"/>
    <n v="0"/>
    <n v="2916"/>
    <m/>
    <m/>
    <m/>
    <m/>
    <m/>
    <m/>
    <m/>
    <m/>
    <m/>
    <m/>
    <m/>
    <m/>
    <m/>
    <m/>
    <m/>
    <m/>
    <m/>
    <m/>
    <m/>
    <m/>
    <m/>
    <n v="43112"/>
    <m/>
    <m/>
    <n v="0.5"/>
    <s v="Qualificação"/>
    <s v="Aberto"/>
    <x v="11"/>
    <s v="Produto fora do nosso padrão. Única alternativa são as sacolas presente que podem ser revendidas nas lojas. Quantidades hipotéticas (30 sacolas presente/dia por loja)"/>
    <m/>
  </r>
  <r>
    <x v="1"/>
    <s v="Adalberto"/>
    <s v="Artesani"/>
    <s v="Artesani"/>
    <s v="-"/>
    <s v="-"/>
    <s v="-"/>
    <s v="-"/>
    <s v="SC"/>
    <s v="Farma"/>
    <n v="33"/>
    <m/>
    <m/>
    <n v="65260.800000000003"/>
    <n v="0"/>
    <n v="63360"/>
    <n v="0"/>
    <n v="0"/>
    <n v="0"/>
    <n v="0"/>
    <n v="1900.8"/>
    <m/>
    <m/>
    <m/>
    <m/>
    <m/>
    <m/>
    <m/>
    <m/>
    <m/>
    <m/>
    <m/>
    <m/>
    <m/>
    <m/>
    <m/>
    <m/>
    <m/>
    <m/>
    <m/>
    <m/>
    <m/>
    <m/>
    <m/>
    <m/>
    <n v="0.5"/>
    <s v="Prospecção"/>
    <s v="Aberto"/>
    <x v="11"/>
    <s v="primeiro contato - Ligada a StyloFarma. Rede de Farmácias. "/>
    <m/>
  </r>
  <r>
    <x v="1"/>
    <s v="Adalberto"/>
    <s v="Banabana"/>
    <s v="Banabana"/>
    <s v="Jéssica Cuguier"/>
    <s v="Marketing"/>
    <s v="(047) 3533-1608, (047) 99713-9260"/>
    <s v="comunicacao2@banabana.com.br, comunicacao@banabana.com.br"/>
    <s v="SC"/>
    <s v="Vestuário"/>
    <s v="MM + E-commerce"/>
    <m/>
    <n v="1"/>
    <n v="108150"/>
    <n v="0"/>
    <n v="105000"/>
    <n v="0"/>
    <n v="0"/>
    <n v="0"/>
    <n v="0"/>
    <n v="3150"/>
    <n v="58800"/>
    <n v="43040"/>
    <n v="38600"/>
    <n v="43052"/>
    <m/>
    <m/>
    <m/>
    <m/>
    <m/>
    <m/>
    <m/>
    <m/>
    <m/>
    <m/>
    <m/>
    <m/>
    <m/>
    <m/>
    <m/>
    <m/>
    <n v="43061"/>
    <m/>
    <m/>
    <m/>
    <n v="0.5"/>
    <s v="Fechamento"/>
    <s v="Sucesso"/>
    <x v="3"/>
    <s v="Fechado primeiro pedido. Amostras novas enviadas para cotar as próximas sacolas. "/>
    <m/>
  </r>
  <r>
    <x v="1"/>
    <s v="Adalberto"/>
    <s v="Baumgarten"/>
    <s v="Baumgarten"/>
    <s v="Juma Carvalho"/>
    <s v="Compras"/>
    <s v="(047) 3379-1222"/>
    <s v="comprasbgt@baumgartencamisas.com.br"/>
    <s v="SC"/>
    <s v="Vestuário"/>
    <s v="MM"/>
    <m/>
    <m/>
    <n v="21630"/>
    <n v="0"/>
    <n v="21000"/>
    <n v="0"/>
    <n v="0"/>
    <n v="0"/>
    <n v="0"/>
    <n v="630"/>
    <m/>
    <m/>
    <m/>
    <m/>
    <m/>
    <m/>
    <m/>
    <m/>
    <m/>
    <m/>
    <m/>
    <m/>
    <m/>
    <m/>
    <m/>
    <m/>
    <m/>
    <m/>
    <m/>
    <m/>
    <n v="43025"/>
    <m/>
    <m/>
    <m/>
    <n v="0.5"/>
    <s v="Qualificação"/>
    <s v="Aberto"/>
    <x v="11"/>
    <s v="Contato feito e pretendo visita-los na próxima semana. Sei que não é muita quantidade. "/>
    <m/>
  </r>
  <r>
    <x v="1"/>
    <s v="Adalberto"/>
    <s v="Beagle"/>
    <s v="Beagle"/>
    <s v="Marcelo Lima"/>
    <s v="Comercial - Sacolas"/>
    <s v="(047) 3036-7108"/>
    <s v="supervisorcomercial@lojasbeagle.com.br"/>
    <s v="SC"/>
    <s v="Vestuário"/>
    <n v="35"/>
    <m/>
    <m/>
    <n v="211974"/>
    <n v="0"/>
    <n v="205800"/>
    <n v="0"/>
    <n v="0"/>
    <n v="0"/>
    <n v="0"/>
    <n v="6174"/>
    <m/>
    <m/>
    <m/>
    <m/>
    <m/>
    <m/>
    <m/>
    <m/>
    <m/>
    <m/>
    <m/>
    <m/>
    <m/>
    <m/>
    <m/>
    <m/>
    <m/>
    <m/>
    <m/>
    <m/>
    <n v="43062"/>
    <m/>
    <m/>
    <m/>
    <n v="0.5"/>
    <s v="Oportunidade"/>
    <s v="Aberto"/>
    <x v="11"/>
    <s v="Eduardo já tinha entrado em Contato. Me acertei com o cliente e ele fará nova concorrência em Fevereiro. Já encaminhei meus contatos e ficarei na ação junto a eles"/>
    <m/>
  </r>
  <r>
    <x v="1"/>
    <s v="Adalberto"/>
    <s v="BGO Wear"/>
    <s v="BGO Wear"/>
    <s v="Ivan Oliveira Souza"/>
    <s v="Compras - Sacolas"/>
    <s v="(047) 3221-0781"/>
    <s v="ivancompras@bgotextil.com.br"/>
    <s v="SC"/>
    <s v="Vestuário"/>
    <n v="6"/>
    <m/>
    <m/>
    <n v="25750"/>
    <n v="25000"/>
    <n v="0"/>
    <n v="0"/>
    <n v="0"/>
    <n v="0"/>
    <n v="0"/>
    <n v="750"/>
    <m/>
    <m/>
    <m/>
    <m/>
    <m/>
    <m/>
    <m/>
    <m/>
    <m/>
    <m/>
    <m/>
    <m/>
    <m/>
    <m/>
    <m/>
    <m/>
    <m/>
    <m/>
    <m/>
    <m/>
    <n v="43028"/>
    <m/>
    <m/>
    <m/>
    <n v="0.5"/>
    <s v="Negociação"/>
    <s v="Aberto"/>
    <x v="11"/>
    <s v="Pequena Quantidade. Já orcado."/>
    <m/>
  </r>
  <r>
    <x v="1"/>
    <s v="Adalberto"/>
    <s v="Brix Jeans"/>
    <s v="Brix Jeans"/>
    <s v="-"/>
    <s v="-"/>
    <s v="(047) 3411-1000"/>
    <s v="contato@brixjeans.com.br"/>
    <s v="SC"/>
    <s v="Vestuário"/>
    <s v="MM"/>
    <m/>
    <m/>
    <n v="21630"/>
    <n v="0"/>
    <n v="21000"/>
    <n v="0"/>
    <n v="0"/>
    <n v="0"/>
    <n v="0"/>
    <n v="630"/>
    <m/>
    <m/>
    <m/>
    <m/>
    <m/>
    <m/>
    <m/>
    <m/>
    <m/>
    <m/>
    <m/>
    <m/>
    <m/>
    <m/>
    <m/>
    <m/>
    <m/>
    <m/>
    <m/>
    <m/>
    <m/>
    <m/>
    <m/>
    <m/>
    <n v="0.5"/>
    <s v="Prospecção"/>
    <s v="Aberto"/>
    <x v="11"/>
    <s v="primeiro contato"/>
    <m/>
  </r>
  <r>
    <x v="1"/>
    <s v="Adalberto"/>
    <s v="Carioca Calcados"/>
    <s v="Carioca CalCados"/>
    <s v="Kleberson Veras"/>
    <s v="Compras - Sacolas"/>
    <s v="(048) 3281-6300, Ramal 306"/>
    <s v="kleberson.silva@cariocacalcados.com.br"/>
    <s v="SC"/>
    <s v="Calçados"/>
    <n v="22"/>
    <m/>
    <m/>
    <n v="310030"/>
    <n v="301000"/>
    <n v="0"/>
    <n v="0"/>
    <n v="0"/>
    <n v="0"/>
    <n v="0"/>
    <n v="9030"/>
    <n v="227500"/>
    <n v="43042"/>
    <m/>
    <m/>
    <m/>
    <m/>
    <m/>
    <m/>
    <m/>
    <m/>
    <m/>
    <m/>
    <m/>
    <m/>
    <m/>
    <m/>
    <m/>
    <m/>
    <m/>
    <m/>
    <n v="43049"/>
    <n v="43111"/>
    <m/>
    <m/>
    <n v="0.5"/>
    <s v="Negociação"/>
    <s v="Aberto"/>
    <x v="11"/>
    <s v="Sacolas plásticas e em papel, mas esta segunda em pequena quantidade. As sacolas plásticas são diferentes de nosso padrão."/>
    <m/>
  </r>
  <r>
    <x v="1"/>
    <s v="Adalberto"/>
    <s v="City Blue"/>
    <s v="City Blue"/>
    <s v="Eduardo Bosco"/>
    <s v="Compras - Sacolas"/>
    <s v="(048) 3053-4001"/>
    <s v="compras@cityblue.com.br"/>
    <s v="SC"/>
    <s v="Vestuário"/>
    <s v="MM + 1 Loja"/>
    <m/>
    <m/>
    <n v="21630"/>
    <n v="0"/>
    <n v="21000"/>
    <n v="0"/>
    <n v="0"/>
    <n v="0"/>
    <n v="0"/>
    <n v="630"/>
    <m/>
    <m/>
    <m/>
    <m/>
    <m/>
    <m/>
    <m/>
    <m/>
    <m/>
    <m/>
    <m/>
    <m/>
    <m/>
    <m/>
    <m/>
    <m/>
    <m/>
    <m/>
    <m/>
    <m/>
    <n v="43025"/>
    <n v="43112"/>
    <m/>
    <m/>
    <n v="0.5"/>
    <s v="Qualificação"/>
    <s v="Aberto"/>
    <x v="11"/>
    <s v="Quando estiver em Tubarão, passar lá"/>
    <m/>
  </r>
  <r>
    <x v="1"/>
    <s v="Adalberto"/>
    <s v="CMC - Marketing"/>
    <s v="CMC - Marketing"/>
    <s v="Juliana CMC MKT"/>
    <s v="Produção Gráfica"/>
    <s v="(047) 3371-1177"/>
    <s v="juliana@cmcmarketing.com.br"/>
    <s v="SC"/>
    <s v="Agencia"/>
    <s v="Agência"/>
    <m/>
    <m/>
    <n v="0"/>
    <n v="0"/>
    <n v="0"/>
    <n v="0"/>
    <n v="0"/>
    <n v="0"/>
    <n v="0"/>
    <n v="0"/>
    <m/>
    <m/>
    <m/>
    <m/>
    <m/>
    <m/>
    <m/>
    <m/>
    <m/>
    <m/>
    <m/>
    <m/>
    <m/>
    <m/>
    <m/>
    <m/>
    <m/>
    <m/>
    <m/>
    <m/>
    <m/>
    <m/>
    <m/>
    <m/>
    <n v="0.5"/>
    <s v="Qualificação"/>
    <s v="Aberto"/>
    <x v="11"/>
    <s v="Agência"/>
    <m/>
  </r>
  <r>
    <x v="1"/>
    <s v="Adalberto"/>
    <s v="Col Blanc"/>
    <s v="Col Blanc"/>
    <s v="Marcio Col Blanc"/>
    <s v="Compras"/>
    <s v="(047) 3351-9264"/>
    <n v="0"/>
    <s v="SC"/>
    <s v="Vestuário"/>
    <s v="3 + E-commerce"/>
    <m/>
    <m/>
    <n v="77250"/>
    <n v="0"/>
    <n v="0"/>
    <n v="75000"/>
    <n v="0"/>
    <n v="0"/>
    <n v="0"/>
    <n v="2250"/>
    <m/>
    <m/>
    <m/>
    <m/>
    <m/>
    <m/>
    <m/>
    <m/>
    <m/>
    <m/>
    <m/>
    <m/>
    <m/>
    <m/>
    <m/>
    <m/>
    <m/>
    <m/>
    <m/>
    <m/>
    <m/>
    <m/>
    <m/>
    <m/>
    <n v="0.5"/>
    <s v="Qualificação"/>
    <s v="Aberto"/>
    <x v="11"/>
    <s v="Produto fora de nosso padrão"/>
    <m/>
  </r>
  <r>
    <x v="1"/>
    <s v="Adalberto"/>
    <s v="Cor de Rosa"/>
    <s v="Cor de Rosa"/>
    <s v="Alysson Souza"/>
    <s v="Compras"/>
    <s v="(047) 3263-0139, (047) 99927-6568"/>
    <s v="contato@lojacorderosa.com.br"/>
    <s v="SC"/>
    <s v="Vestuário"/>
    <n v="14"/>
    <m/>
    <m/>
    <n v="72429.600000000006"/>
    <n v="0"/>
    <n v="40320"/>
    <n v="30000"/>
    <n v="0"/>
    <n v="0"/>
    <n v="0"/>
    <n v="2109.6"/>
    <m/>
    <m/>
    <m/>
    <m/>
    <m/>
    <m/>
    <m/>
    <m/>
    <m/>
    <m/>
    <m/>
    <m/>
    <m/>
    <m/>
    <m/>
    <m/>
    <m/>
    <m/>
    <m/>
    <m/>
    <n v="43066"/>
    <m/>
    <m/>
    <m/>
    <n v="0.5"/>
    <s v="Negociação"/>
    <s v="Aberto"/>
    <x v="3"/>
    <s v="Produto fora de nosso padrão, estou tentando desenhar um projeto para encaixar. Tem questão da cor."/>
    <m/>
  </r>
  <r>
    <x v="1"/>
    <s v="Adalberto"/>
    <s v="Daksul Jeans"/>
    <s v="Daksul Jeans"/>
    <s v="-"/>
    <s v="-"/>
    <s v="(047) 3525-1396"/>
    <s v="-"/>
    <s v="SC"/>
    <s v="Vestuário"/>
    <s v="MM"/>
    <m/>
    <m/>
    <n v="21630"/>
    <n v="0"/>
    <n v="21000"/>
    <n v="0"/>
    <n v="0"/>
    <n v="0"/>
    <n v="0"/>
    <n v="630"/>
    <m/>
    <m/>
    <m/>
    <m/>
    <m/>
    <m/>
    <m/>
    <m/>
    <m/>
    <m/>
    <m/>
    <m/>
    <m/>
    <m/>
    <m/>
    <m/>
    <m/>
    <m/>
    <m/>
    <m/>
    <n v="43026"/>
    <m/>
    <m/>
    <m/>
    <n v="0.5"/>
    <s v="Prospecção"/>
    <s v="Aberto"/>
    <x v="11"/>
    <s v="NÃO USA SACOLAS (NEM PLÁSTICA, NEM DE PAPEL)"/>
    <m/>
  </r>
  <r>
    <x v="1"/>
    <s v="Adalberto"/>
    <s v="Damyller"/>
    <s v="Damyller"/>
    <s v="Sirlene Damyller"/>
    <s v="Compras"/>
    <s v="(048) 3471-2000"/>
    <s v="sirlene.compras@damyller.com.br"/>
    <s v="SC"/>
    <s v="Vestuário"/>
    <s v="100 + MM + E-commerce"/>
    <m/>
    <m/>
    <n v="417150"/>
    <n v="0"/>
    <n v="0"/>
    <n v="405000"/>
    <n v="0"/>
    <n v="0"/>
    <n v="0"/>
    <n v="12150"/>
    <m/>
    <m/>
    <m/>
    <m/>
    <m/>
    <m/>
    <m/>
    <m/>
    <m/>
    <m/>
    <m/>
    <m/>
    <m/>
    <m/>
    <m/>
    <m/>
    <m/>
    <m/>
    <m/>
    <m/>
    <n v="42999"/>
    <n v="43112"/>
    <m/>
    <m/>
    <n v="0.5"/>
    <s v="Qualificação"/>
    <s v="Aberto"/>
    <x v="11"/>
    <s v="Sacolas fora de nosso padrão. Quantidade bastante grande"/>
    <m/>
  </r>
  <r>
    <x v="1"/>
    <s v="Adalberto"/>
    <s v="Daniela Tombini"/>
    <s v="Daniela Tombini"/>
    <s v="Leticia Cecatto"/>
    <s v="Importação"/>
    <s v="(049) 3561-4600"/>
    <s v="compras@danielatombini.com.br"/>
    <s v="SC"/>
    <s v="Vestuário"/>
    <s v="1 + MM + E-commerce"/>
    <m/>
    <m/>
    <n v="123600"/>
    <n v="0"/>
    <n v="0"/>
    <n v="120000"/>
    <n v="0"/>
    <n v="0"/>
    <n v="0"/>
    <n v="3600"/>
    <m/>
    <m/>
    <m/>
    <m/>
    <m/>
    <m/>
    <m/>
    <m/>
    <m/>
    <m/>
    <m/>
    <m/>
    <m/>
    <m/>
    <m/>
    <m/>
    <m/>
    <m/>
    <m/>
    <m/>
    <n v="43039"/>
    <m/>
    <m/>
    <m/>
    <n v="0.5"/>
    <s v="Qualificação"/>
    <s v="Aberto"/>
    <x v="11"/>
    <s v="Sacolas fora de nosso padrão. Quantidade média"/>
    <m/>
  </r>
  <r>
    <x v="1"/>
    <s v="Adalberto"/>
    <s v="Deliz"/>
    <s v="Deliz"/>
    <s v="Patricia Rosa dos Santos"/>
    <s v="Marketing - Sacolas"/>
    <s v="(048) 3641-1900"/>
    <s v="patricia@deliz.com.br"/>
    <s v="SC"/>
    <s v="Vestuário"/>
    <s v="MM"/>
    <m/>
    <m/>
    <n v="21630"/>
    <n v="0"/>
    <n v="21000"/>
    <n v="0"/>
    <n v="0"/>
    <n v="0"/>
    <n v="0"/>
    <n v="630"/>
    <m/>
    <m/>
    <m/>
    <m/>
    <m/>
    <m/>
    <m/>
    <m/>
    <m/>
    <m/>
    <m/>
    <m/>
    <m/>
    <m/>
    <m/>
    <m/>
    <m/>
    <m/>
    <m/>
    <m/>
    <n v="43039"/>
    <m/>
    <m/>
    <m/>
    <n v="0.5"/>
    <s v="Qualificação"/>
    <s v="Aberto"/>
    <x v="11"/>
    <s v="-"/>
    <m/>
  </r>
  <r>
    <x v="1"/>
    <s v="Adalberto"/>
    <s v="Dimy"/>
    <s v="Dimy"/>
    <s v="-"/>
    <s v="-"/>
    <s v="(048) 3267-3300"/>
    <n v="0"/>
    <s v="SC"/>
    <s v="Vestuário"/>
    <s v="MM"/>
    <m/>
    <m/>
    <n v="111240"/>
    <n v="0"/>
    <n v="0"/>
    <n v="108000"/>
    <n v="0"/>
    <n v="0"/>
    <n v="0"/>
    <n v="3240"/>
    <m/>
    <m/>
    <m/>
    <m/>
    <m/>
    <m/>
    <m/>
    <m/>
    <m/>
    <m/>
    <m/>
    <m/>
    <m/>
    <m/>
    <m/>
    <m/>
    <m/>
    <m/>
    <m/>
    <m/>
    <m/>
    <m/>
    <m/>
    <m/>
    <n v="0.5"/>
    <s v="Qualificação"/>
    <s v="Aberto"/>
    <x v="11"/>
    <s v="Sacolas fora de nosso padrão. Quantidade média"/>
    <m/>
  </r>
  <r>
    <x v="1"/>
    <s v="Adalberto"/>
    <s v="Dioxes Jeans"/>
    <s v="Dioxes Jeans"/>
    <s v="Rodrigo Guilherme De Barba"/>
    <s v="Diretor"/>
    <s v="(047) 3546-2333"/>
    <s v="rodrigo@carlan.com.br"/>
    <s v="SC"/>
    <s v="Vestuário"/>
    <s v="1 + MM + E-commerce"/>
    <m/>
    <m/>
    <n v="25750"/>
    <n v="25000"/>
    <n v="0"/>
    <n v="0"/>
    <n v="0"/>
    <n v="0"/>
    <n v="0"/>
    <n v="750"/>
    <m/>
    <m/>
    <m/>
    <m/>
    <m/>
    <m/>
    <m/>
    <m/>
    <m/>
    <m/>
    <m/>
    <m/>
    <m/>
    <m/>
    <m/>
    <m/>
    <m/>
    <m/>
    <m/>
    <m/>
    <n v="43068"/>
    <m/>
    <m/>
    <m/>
    <n v="0.5"/>
    <s v="Qualificação"/>
    <s v="Aberto"/>
    <x v="11"/>
    <s v="Junto da Carlan Modas (e-commerce e 1 loja). "/>
    <m/>
  </r>
  <r>
    <x v="1"/>
    <s v="Adalberto"/>
    <s v="Dohler"/>
    <s v="Dohler"/>
    <s v="Dirceu Sutter"/>
    <s v="Assistente Importação"/>
    <s v="(047) 3441-1666"/>
    <s v="import@dohler.com.br"/>
    <s v="SC"/>
    <s v="Vestuário"/>
    <s v="MM + E-commerce"/>
    <m/>
    <m/>
    <n v="16068"/>
    <n v="0"/>
    <n v="0"/>
    <n v="15600"/>
    <n v="0"/>
    <n v="0"/>
    <n v="0"/>
    <n v="468"/>
    <m/>
    <m/>
    <m/>
    <m/>
    <m/>
    <m/>
    <m/>
    <m/>
    <m/>
    <m/>
    <m/>
    <m/>
    <m/>
    <m/>
    <m/>
    <m/>
    <m/>
    <m/>
    <m/>
    <m/>
    <n v="43018"/>
    <m/>
    <m/>
    <m/>
    <n v="0.5"/>
    <s v="Qualificação"/>
    <s v="Aberto"/>
    <x v="11"/>
    <s v="Sacolas fora de nosso padrão. Quantidade baixa"/>
    <m/>
  </r>
  <r>
    <x v="1"/>
    <s v="Adalberto"/>
    <s v="Dopping"/>
    <s v="Dopping"/>
    <s v="Ricardo Sander"/>
    <s v="Compras - Sacolas"/>
    <s v="(048) 2102-3455"/>
    <s v="sander@dopping.com.br"/>
    <s v="SC"/>
    <s v="Vestuário"/>
    <n v="23"/>
    <m/>
    <m/>
    <n v="56856"/>
    <n v="0"/>
    <n v="55200"/>
    <n v="0"/>
    <n v="0"/>
    <n v="0"/>
    <n v="0"/>
    <n v="1656"/>
    <m/>
    <m/>
    <m/>
    <m/>
    <m/>
    <m/>
    <m/>
    <m/>
    <m/>
    <m/>
    <m/>
    <m/>
    <m/>
    <m/>
    <m/>
    <m/>
    <m/>
    <m/>
    <m/>
    <m/>
    <n v="43018"/>
    <n v="43112"/>
    <m/>
    <m/>
    <n v="0.5"/>
    <s v="Qualificação"/>
    <s v="Aberto"/>
    <x v="11"/>
    <s v="Cliente com problemas financeiros. Aguardando oportunidade para ir à região"/>
    <m/>
  </r>
  <r>
    <x v="1"/>
    <s v="Adalberto"/>
    <s v="Drogarias Catarinense"/>
    <s v="Drogarias Catarinense"/>
    <s v="-"/>
    <s v="-"/>
    <s v="(07) 3461-9900"/>
    <n v="0"/>
    <s v="SC"/>
    <s v="Farma"/>
    <s v="49 + E-commerce"/>
    <m/>
    <m/>
    <n v="46350"/>
    <n v="0"/>
    <n v="45000"/>
    <n v="0"/>
    <n v="0"/>
    <n v="0"/>
    <n v="0"/>
    <n v="1350"/>
    <m/>
    <m/>
    <m/>
    <m/>
    <m/>
    <m/>
    <m/>
    <m/>
    <m/>
    <m/>
    <m/>
    <m/>
    <m/>
    <m/>
    <m/>
    <m/>
    <m/>
    <m/>
    <m/>
    <m/>
    <m/>
    <m/>
    <m/>
    <m/>
    <n v="0.5"/>
    <s v="Qualificação"/>
    <s v="Aberto"/>
    <x v="11"/>
    <s v="Projeto Sacola presente. Considerado 5 sacolas ao dia por loja. Diminuí a quantidade de lojas em 50%"/>
    <m/>
  </r>
  <r>
    <x v="1"/>
    <s v="Adalberto"/>
    <s v="Dudalina"/>
    <s v="Dudalina"/>
    <s v="Ana C."/>
    <s v="Importacao / Exportacao"/>
    <s v="(047) 3331-9001"/>
    <s v="ana.c@dudalina.com.br"/>
    <s v="SC"/>
    <s v="Vestuário"/>
    <n v="92"/>
    <m/>
    <m/>
    <n v="901250"/>
    <n v="0"/>
    <n v="0"/>
    <n v="875000"/>
    <n v="0"/>
    <n v="0"/>
    <n v="0"/>
    <n v="26250"/>
    <m/>
    <m/>
    <m/>
    <m/>
    <m/>
    <m/>
    <m/>
    <m/>
    <m/>
    <m/>
    <m/>
    <m/>
    <m/>
    <m/>
    <m/>
    <m/>
    <m/>
    <m/>
    <m/>
    <m/>
    <m/>
    <m/>
    <m/>
    <m/>
    <n v="0.5"/>
    <s v="Qualificação"/>
    <s v="Aberto"/>
    <x v="11"/>
    <s v="Produto fora de especificação. Hoje grupo Restoque (na Antilhas)"/>
    <m/>
  </r>
  <r>
    <x v="1"/>
    <s v="Adalberto"/>
    <s v="Elegance Plus Size"/>
    <s v="Elegance Plus Size"/>
    <s v="Aline Heloisa de Souza"/>
    <s v="Marketing - Sacolas"/>
    <s v="(047) 3472-2472"/>
    <s v="marketing@eleganceallcurves.com.br"/>
    <s v="SC"/>
    <s v="Vestuário"/>
    <s v="1 + MM"/>
    <m/>
    <m/>
    <n v="46350"/>
    <n v="0"/>
    <n v="0"/>
    <n v="45000"/>
    <n v="0"/>
    <n v="0"/>
    <n v="0"/>
    <n v="1350"/>
    <m/>
    <m/>
    <m/>
    <m/>
    <m/>
    <m/>
    <m/>
    <m/>
    <m/>
    <m/>
    <m/>
    <m/>
    <m/>
    <m/>
    <m/>
    <m/>
    <m/>
    <m/>
    <m/>
    <m/>
    <n v="43075"/>
    <m/>
    <m/>
    <m/>
    <n v="0.5"/>
    <s v="Qualificação"/>
    <s v="Aberto"/>
    <x v="11"/>
    <s v="Sacolas fora de nosso padrão. Quantidade média"/>
    <m/>
  </r>
  <r>
    <x v="1"/>
    <s v="Adalberto"/>
    <s v="Exit Comunicacao"/>
    <s v="Exit Comunicacao"/>
    <s v="Flavia EXIT COM"/>
    <s v="Produção Gráfica"/>
    <s v="(047) 3028-1300"/>
    <n v="0"/>
    <s v="SC"/>
    <s v="Agencia"/>
    <s v="Agência"/>
    <m/>
    <m/>
    <n v="0"/>
    <n v="0"/>
    <n v="0"/>
    <n v="0"/>
    <n v="0"/>
    <n v="0"/>
    <n v="0"/>
    <n v="0"/>
    <m/>
    <m/>
    <m/>
    <m/>
    <m/>
    <m/>
    <m/>
    <m/>
    <m/>
    <m/>
    <m/>
    <m/>
    <m/>
    <m/>
    <m/>
    <m/>
    <m/>
    <m/>
    <m/>
    <m/>
    <m/>
    <m/>
    <m/>
    <m/>
    <n v="0.5"/>
    <s v="Qualificação"/>
    <s v="Aberto"/>
    <x v="11"/>
    <s v="Agência"/>
    <m/>
  </r>
  <r>
    <x v="1"/>
    <s v="Adalberto"/>
    <s v="Fantoy Colecionaveis"/>
    <s v="Fantoy Colecionaveis"/>
    <s v="Gabriel (Fantoy / Aradefe)"/>
    <s v="Compras - Sacolas"/>
    <s v="(047) 3255-0046"/>
    <s v="financeiro2@aradefe.com.br"/>
    <s v="SC"/>
    <s v="Brinquedos"/>
    <s v="1 + MM"/>
    <m/>
    <m/>
    <n v="15450"/>
    <n v="0"/>
    <n v="15000"/>
    <n v="0"/>
    <n v="0"/>
    <n v="0"/>
    <n v="0"/>
    <n v="450"/>
    <m/>
    <m/>
    <m/>
    <m/>
    <m/>
    <m/>
    <m/>
    <m/>
    <m/>
    <m/>
    <m/>
    <m/>
    <m/>
    <m/>
    <m/>
    <m/>
    <m/>
    <m/>
    <m/>
    <m/>
    <n v="43039"/>
    <m/>
    <m/>
    <m/>
    <n v="0.5"/>
    <s v="Qualificação"/>
    <s v="Aberto"/>
    <x v="11"/>
    <s v="Tem duas marcas, mas a ação é pequena."/>
    <m/>
  </r>
  <r>
    <x v="1"/>
    <s v="Adalberto"/>
    <s v="Farmagnus"/>
    <s v="Farmagnus"/>
    <s v="Jorge Dias"/>
    <s v="Marketing"/>
    <s v="(048) 3045-1889"/>
    <s v="marketing@farmagnus.com.br"/>
    <s v="SC"/>
    <s v="Farma"/>
    <n v="174"/>
    <m/>
    <m/>
    <n v="161298"/>
    <n v="0"/>
    <n v="156600"/>
    <n v="0"/>
    <n v="0"/>
    <n v="0"/>
    <n v="0"/>
    <n v="4698"/>
    <m/>
    <m/>
    <m/>
    <m/>
    <m/>
    <m/>
    <m/>
    <m/>
    <m/>
    <m/>
    <m/>
    <m/>
    <m/>
    <m/>
    <m/>
    <m/>
    <m/>
    <m/>
    <m/>
    <m/>
    <m/>
    <n v="43112"/>
    <m/>
    <m/>
    <n v="0.5"/>
    <s v="Qualificação"/>
    <s v="Aberto"/>
    <x v="11"/>
    <s v="Projeto Sacola presente. Considerado 5 sacolas ao dia por loja. Diminuí a quantidade de lojas em 50%"/>
    <m/>
  </r>
  <r>
    <x v="1"/>
    <s v="Adalberto"/>
    <s v="Fato Basico"/>
    <s v="Fato Basico"/>
    <s v="Renata Regis Rocha"/>
    <s v="Diretor"/>
    <s v="(047) 3342-1730"/>
    <s v="renata@fatobasico.com.br"/>
    <s v="SC"/>
    <s v="Vestuário"/>
    <s v="MM"/>
    <m/>
    <m/>
    <n v="41200"/>
    <n v="0"/>
    <n v="40000"/>
    <n v="0"/>
    <n v="0"/>
    <n v="0"/>
    <n v="0"/>
    <n v="1200"/>
    <n v="35200"/>
    <n v="43042"/>
    <n v="35200"/>
    <n v="43050"/>
    <m/>
    <m/>
    <m/>
    <m/>
    <m/>
    <m/>
    <m/>
    <m/>
    <m/>
    <m/>
    <m/>
    <m/>
    <m/>
    <m/>
    <m/>
    <m/>
    <n v="43074"/>
    <m/>
    <m/>
    <m/>
    <n v="0.5"/>
    <s v="Negociação"/>
    <s v="Aberto"/>
    <x v="11"/>
    <s v="Já contactado. Orçamento enviado, aguardnado resposta"/>
    <m/>
  </r>
  <r>
    <x v="1"/>
    <s v="Adalberto"/>
    <s v="Formitz"/>
    <s v="Formitz"/>
    <s v="Luiz Schmitz &quot;Junior&quot;"/>
    <s v="Importação"/>
    <s v="(047) 2106-6700"/>
    <s v="junior@formitz.com.br"/>
    <s v="SC"/>
    <s v="Vestuário"/>
    <s v="MM"/>
    <m/>
    <m/>
    <n v="21630"/>
    <n v="0"/>
    <n v="21000"/>
    <n v="0"/>
    <n v="0"/>
    <n v="0"/>
    <n v="0"/>
    <n v="630"/>
    <m/>
    <m/>
    <m/>
    <m/>
    <m/>
    <m/>
    <m/>
    <m/>
    <m/>
    <m/>
    <m/>
    <m/>
    <m/>
    <m/>
    <m/>
    <m/>
    <m/>
    <m/>
    <m/>
    <m/>
    <n v="43031"/>
    <m/>
    <m/>
    <m/>
    <n v="0.5"/>
    <s v="Qualificação"/>
    <s v="Aberto"/>
    <x v="11"/>
    <s v="Já contactado."/>
    <m/>
  </r>
  <r>
    <x v="1"/>
    <s v="Adalberto"/>
    <s v="CalCenter"/>
    <s v="Studio Z"/>
    <s v="Fabioney Goncalves"/>
    <s v="Compras - Sacolas"/>
    <s v="(048) 3298-6905"/>
    <s v="Fabioney.goncalves@gabriela.com.br"/>
    <s v="SC"/>
    <s v="Calçados"/>
    <s v="75 Lojas + ecommerce"/>
    <m/>
    <m/>
    <n v="695250"/>
    <n v="675000"/>
    <n v="0"/>
    <n v="0"/>
    <n v="0"/>
    <n v="0"/>
    <n v="0"/>
    <n v="20250"/>
    <m/>
    <m/>
    <m/>
    <m/>
    <m/>
    <m/>
    <m/>
    <m/>
    <m/>
    <m/>
    <m/>
    <m/>
    <m/>
    <m/>
    <m/>
    <m/>
    <m/>
    <m/>
    <m/>
    <m/>
    <n v="43063"/>
    <n v="43111"/>
    <m/>
    <m/>
    <n v="0.5"/>
    <s v="Negociação"/>
    <s v="Aberto"/>
    <x v="11"/>
    <s v="Gabriella Calçados não existe mais, agora é tudo Studio Z"/>
    <m/>
  </r>
  <r>
    <x v="1"/>
    <s v="Adalberto"/>
    <s v="Gatabakana"/>
    <s v="Gatabakana"/>
    <s v="Cristiane GATABAKANA"/>
    <s v="Compras"/>
    <s v="(047) 3379-4444"/>
    <s v="cristiane@gatabakana.com.br"/>
    <s v="SC"/>
    <s v="Vestuário"/>
    <s v="MM + E-commerce"/>
    <m/>
    <m/>
    <n v="37080"/>
    <n v="0"/>
    <n v="36000"/>
    <n v="0"/>
    <n v="0"/>
    <n v="0"/>
    <n v="0"/>
    <n v="1080"/>
    <n v="14000"/>
    <n v="43073"/>
    <n v="36000"/>
    <n v="43082"/>
    <m/>
    <m/>
    <m/>
    <m/>
    <m/>
    <m/>
    <m/>
    <m/>
    <m/>
    <m/>
    <m/>
    <m/>
    <m/>
    <m/>
    <m/>
    <m/>
    <n v="43075"/>
    <m/>
    <m/>
    <m/>
    <n v="0.5"/>
    <s v="Negociação"/>
    <s v="Aberto"/>
    <x v="9"/>
    <s v="Orçando agora."/>
    <m/>
  </r>
  <r>
    <x v="1"/>
    <s v="Adalberto"/>
    <s v="Grendelli"/>
    <s v="Grendelli"/>
    <s v="-"/>
    <s v="-"/>
    <s v="-"/>
    <s v="-"/>
    <s v="SC"/>
    <s v="Vestuário"/>
    <n v="3"/>
    <m/>
    <m/>
    <n v="22248"/>
    <n v="0"/>
    <n v="0"/>
    <n v="21600"/>
    <n v="0"/>
    <n v="0"/>
    <n v="0"/>
    <n v="648"/>
    <m/>
    <m/>
    <m/>
    <m/>
    <m/>
    <m/>
    <m/>
    <m/>
    <m/>
    <m/>
    <m/>
    <m/>
    <m/>
    <m/>
    <m/>
    <m/>
    <m/>
    <m/>
    <m/>
    <m/>
    <m/>
    <m/>
    <m/>
    <m/>
    <n v="0.5"/>
    <s v="Prospecção"/>
    <s v="Aberto"/>
    <x v="11"/>
    <s v="Apenas 3 lojas. "/>
    <m/>
  </r>
  <r>
    <x v="1"/>
    <s v="Adalberto"/>
    <s v="Havan"/>
    <s v="Havan"/>
    <s v="Rogerio HAVAN"/>
    <s v="Importacao / Exportacao"/>
    <s v="(047) 4054-9145"/>
    <s v="rogerio@havan.com.br"/>
    <s v="SC"/>
    <s v="Outros"/>
    <s v="101 + E-commerce"/>
    <m/>
    <m/>
    <n v="2247048"/>
    <n v="2181600"/>
    <n v="0"/>
    <n v="0"/>
    <n v="0"/>
    <n v="0"/>
    <n v="0"/>
    <n v="65448"/>
    <m/>
    <m/>
    <m/>
    <m/>
    <m/>
    <m/>
    <m/>
    <m/>
    <m/>
    <m/>
    <m/>
    <m/>
    <m/>
    <m/>
    <m/>
    <m/>
    <m/>
    <m/>
    <m/>
    <m/>
    <m/>
    <m/>
    <m/>
    <m/>
    <n v="0.5"/>
    <s v="Oportunidade"/>
    <s v="Aberto"/>
    <x v="11"/>
    <s v="Sem ref. de volumes. Calculo hipotético."/>
    <m/>
  </r>
  <r>
    <x v="1"/>
    <s v="Adalberto"/>
    <s v="Individual"/>
    <s v="Individual"/>
    <s v="-"/>
    <s v="-"/>
    <s v="-"/>
    <s v="-"/>
    <s v="SC"/>
    <s v="Vestuário"/>
    <n v="5"/>
    <m/>
    <m/>
    <n v="37080"/>
    <n v="0"/>
    <n v="0"/>
    <n v="36000"/>
    <n v="0"/>
    <n v="0"/>
    <n v="0"/>
    <n v="1080"/>
    <m/>
    <m/>
    <m/>
    <m/>
    <m/>
    <m/>
    <m/>
    <m/>
    <m/>
    <m/>
    <m/>
    <m/>
    <m/>
    <m/>
    <m/>
    <m/>
    <m/>
    <m/>
    <m/>
    <m/>
    <m/>
    <m/>
    <m/>
    <m/>
    <n v="0.5"/>
    <s v="Prospecção"/>
    <s v="Aberto"/>
    <x v="11"/>
    <s v="Sacolas fora de nosso padrão. Quantidade pequena. Faz parte do Grupo Restoque"/>
    <m/>
  </r>
  <r>
    <x v="1"/>
    <s v="Adalberto"/>
    <s v="Jcanedo"/>
    <s v="Jcanedo"/>
    <s v="-"/>
    <s v="-"/>
    <s v="(047) 3355-2806"/>
    <s v="atendimento@jcanedo.com.br"/>
    <s v="SC"/>
    <s v="Vestuário"/>
    <s v="7 + E-commerce"/>
    <m/>
    <m/>
    <n v="37080"/>
    <n v="0"/>
    <n v="0"/>
    <n v="36000"/>
    <n v="0"/>
    <n v="0"/>
    <n v="0"/>
    <n v="1080"/>
    <m/>
    <m/>
    <m/>
    <m/>
    <m/>
    <m/>
    <m/>
    <m/>
    <m/>
    <m/>
    <m/>
    <m/>
    <m/>
    <m/>
    <m/>
    <m/>
    <m/>
    <m/>
    <m/>
    <m/>
    <m/>
    <m/>
    <m/>
    <m/>
    <n v="0.5"/>
    <s v="Qualificação"/>
    <s v="Aberto"/>
    <x v="11"/>
    <s v="Sacolas fora de nosso padrão. Quantidade pequena."/>
    <m/>
  </r>
  <r>
    <x v="1"/>
    <s v="Adalberto"/>
    <s v="Joinville Esporte Club"/>
    <s v="Joinville Esporte Club"/>
    <s v="Marcos Joinville Esporte Clube"/>
    <s v="Gerente"/>
    <s v="(047) 3455-0055"/>
    <n v="0"/>
    <s v="SC"/>
    <s v="Esporte"/>
    <n v="1"/>
    <m/>
    <m/>
    <n v="21630"/>
    <n v="0"/>
    <n v="21000"/>
    <n v="0"/>
    <n v="0"/>
    <n v="0"/>
    <n v="0"/>
    <n v="630"/>
    <m/>
    <m/>
    <m/>
    <m/>
    <m/>
    <m/>
    <m/>
    <m/>
    <m/>
    <m/>
    <m/>
    <m/>
    <m/>
    <m/>
    <m/>
    <m/>
    <m/>
    <m/>
    <m/>
    <m/>
    <m/>
    <m/>
    <m/>
    <m/>
    <n v="0.5"/>
    <s v="Qualificação"/>
    <s v="Aberto"/>
    <x v="11"/>
    <s v="-"/>
    <m/>
  </r>
  <r>
    <x v="1"/>
    <s v="Adalberto"/>
    <s v="Kalline Couros"/>
    <s v="Kalline Couros"/>
    <s v="-"/>
    <s v="-"/>
    <s v="(048) 3524-1808"/>
    <n v="0"/>
    <s v="SC"/>
    <s v="Vestuário"/>
    <s v="8 + E-commerce"/>
    <m/>
    <m/>
    <n v="39552"/>
    <n v="0"/>
    <n v="0"/>
    <n v="38400"/>
    <n v="0"/>
    <n v="0"/>
    <n v="0"/>
    <n v="1152"/>
    <m/>
    <m/>
    <m/>
    <m/>
    <m/>
    <m/>
    <m/>
    <m/>
    <m/>
    <m/>
    <m/>
    <m/>
    <m/>
    <m/>
    <m/>
    <m/>
    <m/>
    <m/>
    <m/>
    <m/>
    <m/>
    <m/>
    <m/>
    <m/>
    <n v="0.5"/>
    <s v="Prospecção"/>
    <s v="Aberto"/>
    <x v="11"/>
    <s v="-"/>
    <m/>
  </r>
  <r>
    <x v="1"/>
    <s v="Adalberto"/>
    <s v="Koerich "/>
    <s v="Koerich"/>
    <s v="-"/>
    <s v="-"/>
    <s v="0800 148 8000"/>
    <s v="contato@koerich.com.br"/>
    <s v="SC"/>
    <s v="Outros"/>
    <s v="97 + E-commerce"/>
    <m/>
    <m/>
    <n v="269757"/>
    <n v="261900"/>
    <n v="0"/>
    <n v="0"/>
    <n v="0"/>
    <n v="0"/>
    <n v="0"/>
    <n v="7857"/>
    <m/>
    <m/>
    <m/>
    <m/>
    <m/>
    <m/>
    <m/>
    <m/>
    <m/>
    <m/>
    <m/>
    <m/>
    <m/>
    <m/>
    <m/>
    <m/>
    <m/>
    <m/>
    <m/>
    <m/>
    <m/>
    <m/>
    <m/>
    <m/>
    <n v="0.5"/>
    <s v="Qualificação"/>
    <s v="Aberto"/>
    <x v="11"/>
    <s v="Sacolas plásticas com micragem baixa"/>
    <m/>
  </r>
  <r>
    <x v="1"/>
    <s v="Adalberto"/>
    <s v="La Moda"/>
    <s v="Lança Perfume"/>
    <s v="Camila Pereira"/>
    <s v="Exportação"/>
    <s v="(048) 3436-6900"/>
    <s v="camila.pereira@lamoda.com.br"/>
    <s v="SC"/>
    <s v="Vestuário"/>
    <n v="4"/>
    <m/>
    <m/>
    <n v="174894"/>
    <n v="0"/>
    <n v="42000"/>
    <n v="127800"/>
    <n v="0"/>
    <n v="0"/>
    <n v="0"/>
    <n v="5094"/>
    <n v="92950"/>
    <n v="43060"/>
    <m/>
    <m/>
    <m/>
    <m/>
    <m/>
    <m/>
    <m/>
    <m/>
    <m/>
    <m/>
    <m/>
    <m/>
    <m/>
    <m/>
    <m/>
    <m/>
    <m/>
    <m/>
    <n v="43074"/>
    <n v="43112"/>
    <m/>
    <m/>
    <n v="0.5"/>
    <s v="Negociação"/>
    <s v="Aberto"/>
    <x v="3"/>
    <s v="Boa parte dos itens não temos como atender. Sacolas Offset com Laminação e Gofragem. "/>
    <m/>
  </r>
  <r>
    <x v="1"/>
    <s v="Adalberto"/>
    <s v="Lancaster Textil"/>
    <s v="Lancaster TExtil"/>
    <s v="Joairton LANCASTER TEXTIL"/>
    <s v="Importacao / Exportacao"/>
    <s v="(047) 3231-1400"/>
    <s v="joairton@lancaster.com.br"/>
    <s v="SC"/>
    <s v="Vestuário"/>
    <s v="Fábrica"/>
    <m/>
    <m/>
    <n v="0"/>
    <n v="0"/>
    <n v="0"/>
    <n v="0"/>
    <n v="0"/>
    <n v="0"/>
    <n v="0"/>
    <n v="0"/>
    <m/>
    <m/>
    <m/>
    <m/>
    <m/>
    <m/>
    <m/>
    <m/>
    <m/>
    <m/>
    <m/>
    <m/>
    <m/>
    <m/>
    <m/>
    <m/>
    <m/>
    <m/>
    <m/>
    <m/>
    <m/>
    <m/>
    <m/>
    <m/>
    <n v="0.5"/>
    <s v="Qualificação"/>
    <s v="Aberto"/>
    <x v="11"/>
    <s v="Só produz tecido"/>
    <m/>
  </r>
  <r>
    <x v="1"/>
    <s v="Adalberto"/>
    <s v="Lecimar"/>
    <s v="Lecimar"/>
    <s v="Roseli LECIMAR"/>
    <s v="Diretora - Compras Sacolas"/>
    <s v="(047) 3376-8600"/>
    <s v="compras1@lecimar.com.br"/>
    <s v="SC"/>
    <s v="Vestuário"/>
    <s v="MM"/>
    <m/>
    <m/>
    <n v="21630"/>
    <n v="0"/>
    <n v="21000"/>
    <n v="0"/>
    <n v="0"/>
    <n v="0"/>
    <n v="0"/>
    <n v="630"/>
    <m/>
    <m/>
    <m/>
    <m/>
    <m/>
    <m/>
    <m/>
    <m/>
    <m/>
    <m/>
    <m/>
    <m/>
    <m/>
    <m/>
    <m/>
    <m/>
    <m/>
    <m/>
    <m/>
    <m/>
    <n v="43042"/>
    <m/>
    <m/>
    <m/>
    <n v="0.5"/>
    <s v="Qualificação"/>
    <s v="Aberto"/>
    <x v="11"/>
    <s v="-"/>
    <m/>
  </r>
  <r>
    <x v="1"/>
    <s v="Adalberto"/>
    <s v="Lepper"/>
    <s v="Lepper"/>
    <s v="-"/>
    <s v="-"/>
    <s v="(047) 3441-3180"/>
    <s v="marketing@lepper.com.br"/>
    <s v="SC"/>
    <s v="Decoração"/>
    <s v="MM"/>
    <m/>
    <m/>
    <n v="21630"/>
    <n v="0"/>
    <n v="21000"/>
    <n v="0"/>
    <n v="0"/>
    <n v="0"/>
    <n v="0"/>
    <n v="630"/>
    <m/>
    <m/>
    <m/>
    <m/>
    <m/>
    <m/>
    <m/>
    <m/>
    <m/>
    <m/>
    <m/>
    <m/>
    <m/>
    <m/>
    <m/>
    <m/>
    <m/>
    <m/>
    <m/>
    <m/>
    <m/>
    <m/>
    <m/>
    <m/>
    <n v="0.5"/>
    <s v="Prospecção"/>
    <s v="Aberto"/>
    <x v="11"/>
    <s v="-"/>
    <m/>
  </r>
  <r>
    <x v="1"/>
    <s v="Adalberto"/>
    <s v="Linhas Círculo"/>
    <s v="Linhas Circulo"/>
    <s v="-"/>
    <s v="-"/>
    <s v="(047) 3331-9500"/>
    <s v="-"/>
    <s v="SC"/>
    <s v="Vestuário"/>
    <s v="Fábrica"/>
    <m/>
    <m/>
    <n v="0"/>
    <n v="0"/>
    <n v="0"/>
    <n v="0"/>
    <n v="0"/>
    <n v="0"/>
    <n v="0"/>
    <n v="0"/>
    <m/>
    <m/>
    <m/>
    <m/>
    <m/>
    <m/>
    <m/>
    <m/>
    <m/>
    <m/>
    <m/>
    <m/>
    <m/>
    <m/>
    <m/>
    <m/>
    <m/>
    <m/>
    <m/>
    <m/>
    <m/>
    <m/>
    <m/>
    <m/>
    <n v="0.5"/>
    <s v="Prospecção"/>
    <s v="Aberto"/>
    <x v="11"/>
    <s v="Só produz fios"/>
    <m/>
  </r>
  <r>
    <x v="1"/>
    <s v="Adalberto"/>
    <s v="Live"/>
    <s v="Live"/>
    <s v="Live"/>
    <s v="Administração"/>
    <s v="-"/>
    <s v="live@liveoficial.com.br"/>
    <s v="SC"/>
    <s v="Vestuário"/>
    <n v="6"/>
    <m/>
    <m/>
    <n v="55620"/>
    <n v="0"/>
    <n v="0"/>
    <n v="54000"/>
    <n v="0"/>
    <n v="0"/>
    <n v="0"/>
    <n v="1620"/>
    <m/>
    <m/>
    <m/>
    <m/>
    <m/>
    <m/>
    <m/>
    <m/>
    <m/>
    <m/>
    <m/>
    <m/>
    <m/>
    <m/>
    <m/>
    <m/>
    <m/>
    <m/>
    <m/>
    <m/>
    <n v="43040"/>
    <m/>
    <m/>
    <m/>
    <n v="0.5"/>
    <s v="Qualificação"/>
    <s v="Aberto"/>
    <x v="11"/>
    <s v="-"/>
    <m/>
  </r>
  <r>
    <x v="1"/>
    <s v="Adalberto"/>
    <s v="LogHaus"/>
    <s v="Quintess"/>
    <s v="-"/>
    <s v="-"/>
    <s v="-"/>
    <s v="-"/>
    <s v="SC"/>
    <s v="Outros"/>
    <s v="E-commerce + Revendedoras"/>
    <m/>
    <m/>
    <n v="164800"/>
    <n v="0"/>
    <n v="160000"/>
    <n v="0"/>
    <n v="0"/>
    <n v="0"/>
    <n v="0"/>
    <n v="4800"/>
    <n v="35000"/>
    <n v="43042"/>
    <m/>
    <m/>
    <m/>
    <m/>
    <m/>
    <m/>
    <m/>
    <m/>
    <m/>
    <m/>
    <m/>
    <m/>
    <m/>
    <m/>
    <m/>
    <m/>
    <m/>
    <m/>
    <m/>
    <m/>
    <m/>
    <m/>
    <n v="0.5"/>
    <s v="Oportunidade"/>
    <s v="Aberto"/>
    <x v="11"/>
    <s v="Parte do Grupo da LogHaus: Quintess, Quatro Estações, Posthaus. É um cliente para investirmos ação focada num projeto novo, pois a ação com sacolas é pequena."/>
    <m/>
  </r>
  <r>
    <x v="1"/>
    <s v="Adalberto"/>
    <s v="Lunender"/>
    <s v="Hangar 33"/>
    <s v="-"/>
    <s v="-"/>
    <s v="-"/>
    <s v="-"/>
    <s v="SC"/>
    <s v="Vestuário"/>
    <s v="1 + MM"/>
    <m/>
    <m/>
    <n v="12360"/>
    <n v="0"/>
    <n v="0"/>
    <n v="12000"/>
    <n v="0"/>
    <n v="0"/>
    <n v="0"/>
    <n v="360"/>
    <m/>
    <m/>
    <m/>
    <m/>
    <m/>
    <m/>
    <m/>
    <m/>
    <m/>
    <m/>
    <m/>
    <m/>
    <m/>
    <m/>
    <m/>
    <m/>
    <m/>
    <m/>
    <m/>
    <m/>
    <m/>
    <m/>
    <m/>
    <m/>
    <n v="0.5"/>
    <s v="Qualificação"/>
    <s v="Aberto"/>
    <x v="11"/>
    <s v="Sacolas fora de nosso padrão. Quantidade pequena."/>
    <m/>
  </r>
  <r>
    <x v="1"/>
    <s v="Adalberto"/>
    <s v="Lunender"/>
    <s v="Lez a Lez"/>
    <s v="Jessica T LUNELLI"/>
    <s v="Compras - Sacolas"/>
    <s v="(047) 3373-7400"/>
    <s v="jessica.t@grupolunelli.com"/>
    <s v="SC"/>
    <s v="Vestuário"/>
    <n v="27"/>
    <m/>
    <m/>
    <n v="93441.600000000006"/>
    <n v="0"/>
    <n v="0"/>
    <n v="90720"/>
    <n v="0"/>
    <n v="0"/>
    <n v="0"/>
    <n v="2721.6"/>
    <m/>
    <m/>
    <m/>
    <m/>
    <m/>
    <m/>
    <m/>
    <m/>
    <m/>
    <m/>
    <m/>
    <m/>
    <m/>
    <m/>
    <m/>
    <m/>
    <m/>
    <m/>
    <m/>
    <m/>
    <n v="43068"/>
    <m/>
    <m/>
    <m/>
    <n v="0.5"/>
    <s v="Qualificação"/>
    <s v="Aberto"/>
    <x v="11"/>
    <s v="Fecharam há dois meses o novo contrato com a Printbag."/>
    <m/>
  </r>
  <r>
    <x v="1"/>
    <s v="Adalberto"/>
    <s v="Makenji"/>
    <s v="Makenji"/>
    <s v="Ana Battisti"/>
    <s v="Compras"/>
    <s v="(048) 3381-6554"/>
    <s v="ana.battisti@makenji.com.br"/>
    <s v="SC"/>
    <s v="Vestuário"/>
    <n v="10"/>
    <m/>
    <m/>
    <n v="92700"/>
    <n v="0"/>
    <n v="0"/>
    <n v="90000"/>
    <n v="0"/>
    <n v="0"/>
    <n v="0"/>
    <n v="2700"/>
    <m/>
    <m/>
    <m/>
    <m/>
    <m/>
    <m/>
    <m/>
    <m/>
    <m/>
    <m/>
    <m/>
    <m/>
    <m/>
    <m/>
    <m/>
    <m/>
    <m/>
    <m/>
    <m/>
    <m/>
    <n v="43003"/>
    <n v="43111"/>
    <m/>
    <m/>
    <n v="0.5"/>
    <s v="Qualificação"/>
    <s v="Aberto"/>
    <x v="11"/>
    <s v="Passou por uma fase ruim, mas está se levantando e crescendo novamente"/>
    <m/>
  </r>
  <r>
    <x v="1"/>
    <s v="Adalberto"/>
    <s v="Malharia Diana"/>
    <s v="Malharia Diana"/>
    <s v="-"/>
    <s v="-"/>
    <s v="(047) 3281-2600"/>
    <s v="contato@grupodianatextil-br.com"/>
    <s v="SC"/>
    <s v="Vestuário"/>
    <s v="MM"/>
    <m/>
    <m/>
    <n v="21630"/>
    <n v="0"/>
    <n v="21000"/>
    <n v="0"/>
    <n v="0"/>
    <n v="0"/>
    <n v="0"/>
    <n v="630"/>
    <m/>
    <m/>
    <m/>
    <m/>
    <m/>
    <m/>
    <m/>
    <m/>
    <m/>
    <m/>
    <m/>
    <m/>
    <m/>
    <m/>
    <m/>
    <m/>
    <m/>
    <m/>
    <m/>
    <m/>
    <m/>
    <m/>
    <m/>
    <m/>
    <n v="0.5"/>
    <s v="Prospecção"/>
    <s v="Aberto"/>
    <x v="11"/>
    <s v="-"/>
    <m/>
  </r>
  <r>
    <x v="1"/>
    <s v="Adalberto"/>
    <s v="Malwee"/>
    <s v="Carinhoso"/>
    <s v="Angela"/>
    <s v="Compras"/>
    <s v="-"/>
    <s v="-"/>
    <s v="SC"/>
    <s v="Vestuário"/>
    <s v="Lojas + MM + E-commerce"/>
    <m/>
    <m/>
    <n v="41200"/>
    <n v="0"/>
    <n v="40000"/>
    <n v="0"/>
    <n v="0"/>
    <n v="0"/>
    <n v="0"/>
    <n v="1200"/>
    <m/>
    <m/>
    <m/>
    <m/>
    <m/>
    <m/>
    <m/>
    <m/>
    <m/>
    <m/>
    <m/>
    <m/>
    <m/>
    <m/>
    <m/>
    <m/>
    <m/>
    <m/>
    <m/>
    <m/>
    <m/>
    <m/>
    <m/>
    <m/>
    <n v="0.5"/>
    <s v="Qualificação"/>
    <s v="Aberto"/>
    <x v="11"/>
    <s v="Carinhoso é uma marca que estavam pensando em retirar da linha em 2016, mas isso não era garantido. "/>
    <m/>
  </r>
  <r>
    <x v="1"/>
    <s v="Adalberto"/>
    <s v="Malwee"/>
    <s v="Enfim"/>
    <s v="Angela"/>
    <s v="Compras"/>
    <s v="-"/>
    <s v="-"/>
    <s v="SC"/>
    <s v="Vestuário"/>
    <s v="Lojas + MM + E-commerce"/>
    <m/>
    <m/>
    <n v="41200"/>
    <n v="0"/>
    <n v="40000"/>
    <n v="0"/>
    <n v="0"/>
    <n v="0"/>
    <n v="0"/>
    <n v="1200"/>
    <m/>
    <m/>
    <m/>
    <m/>
    <m/>
    <m/>
    <m/>
    <m/>
    <m/>
    <m/>
    <m/>
    <m/>
    <m/>
    <m/>
    <m/>
    <m/>
    <m/>
    <m/>
    <m/>
    <m/>
    <m/>
    <m/>
    <m/>
    <m/>
    <n v="0.5"/>
    <s v="Qualificação"/>
    <s v="Aberto"/>
    <x v="11"/>
    <s v="-"/>
    <m/>
  </r>
  <r>
    <x v="1"/>
    <s v="Adalberto"/>
    <s v="Malwee"/>
    <s v="Malwee"/>
    <s v="Angela"/>
    <s v="Compras"/>
    <s v="-"/>
    <s v="-"/>
    <s v="SC"/>
    <s v="Vestuário"/>
    <s v="Lojas + MM + E-commerce"/>
    <m/>
    <m/>
    <n v="849750.00000000012"/>
    <n v="0"/>
    <n v="825000.00000000012"/>
    <n v="0"/>
    <n v="0"/>
    <n v="0"/>
    <n v="0"/>
    <n v="24750.000000000004"/>
    <m/>
    <m/>
    <m/>
    <m/>
    <m/>
    <m/>
    <m/>
    <m/>
    <m/>
    <m/>
    <m/>
    <m/>
    <m/>
    <m/>
    <m/>
    <m/>
    <m/>
    <m/>
    <m/>
    <m/>
    <m/>
    <m/>
    <m/>
    <m/>
    <n v="0.5"/>
    <s v="Qualificação"/>
    <s v="Aberto"/>
    <x v="11"/>
    <s v="Muita ação com fidelizados, além das lojas"/>
    <m/>
  </r>
  <r>
    <x v="1"/>
    <s v="Adalberto"/>
    <s v="Malwee"/>
    <s v="Malwee Kids"/>
    <s v="Angela"/>
    <s v="Compras"/>
    <s v="-"/>
    <s v="-"/>
    <s v="SC"/>
    <s v="Vestuário"/>
    <s v="MM + E-commerce"/>
    <m/>
    <m/>
    <n v="41200"/>
    <n v="0"/>
    <n v="40000"/>
    <n v="0"/>
    <n v="0"/>
    <n v="0"/>
    <n v="0"/>
    <n v="1200"/>
    <m/>
    <m/>
    <m/>
    <m/>
    <m/>
    <m/>
    <m/>
    <m/>
    <m/>
    <m/>
    <m/>
    <m/>
    <m/>
    <m/>
    <m/>
    <m/>
    <m/>
    <m/>
    <m/>
    <m/>
    <m/>
    <m/>
    <m/>
    <m/>
    <n v="0.5"/>
    <s v="Qualificação"/>
    <s v="Aberto"/>
    <x v="11"/>
    <s v="-"/>
    <m/>
  </r>
  <r>
    <x v="1"/>
    <s v="Adalberto"/>
    <s v="Malwee"/>
    <s v="Malwee Liberta"/>
    <s v="Angela"/>
    <s v="Compras"/>
    <s v="-"/>
    <s v="-"/>
    <s v="SC"/>
    <s v="Vestuário"/>
    <s v="MM + E-commerce"/>
    <m/>
    <m/>
    <n v="41200"/>
    <n v="0"/>
    <n v="40000"/>
    <n v="0"/>
    <n v="0"/>
    <n v="0"/>
    <n v="0"/>
    <n v="1200"/>
    <m/>
    <m/>
    <m/>
    <m/>
    <m/>
    <m/>
    <m/>
    <m/>
    <m/>
    <m/>
    <m/>
    <m/>
    <m/>
    <m/>
    <m/>
    <m/>
    <m/>
    <m/>
    <m/>
    <m/>
    <m/>
    <m/>
    <m/>
    <m/>
    <n v="0.5"/>
    <s v="Qualificação"/>
    <s v="Aberto"/>
    <x v="11"/>
    <s v="-"/>
    <m/>
  </r>
  <r>
    <x v="1"/>
    <s v="Adalberto"/>
    <s v="Malwee"/>
    <s v="Puket"/>
    <s v="Angela"/>
    <s v="Compras"/>
    <s v="-"/>
    <s v="-"/>
    <s v="SC"/>
    <s v="Vestuário"/>
    <s v="Lojas + MM + E-commerce"/>
    <m/>
    <m/>
    <n v="721000"/>
    <n v="0"/>
    <n v="700000"/>
    <n v="0"/>
    <n v="0"/>
    <n v="0"/>
    <n v="0"/>
    <n v="21000"/>
    <m/>
    <m/>
    <m/>
    <m/>
    <m/>
    <m/>
    <m/>
    <m/>
    <m/>
    <m/>
    <m/>
    <m/>
    <m/>
    <m/>
    <m/>
    <m/>
    <m/>
    <m/>
    <m/>
    <m/>
    <m/>
    <m/>
    <m/>
    <m/>
    <n v="0.5"/>
    <s v="Qualificação"/>
    <s v="Aberto"/>
    <x v="11"/>
    <s v="Muitas lojas. Não consegui obter o valor exato, pois o site só permite busca pelo cep."/>
    <m/>
  </r>
  <r>
    <x v="1"/>
    <s v="Adalberto"/>
    <s v="Malwee"/>
    <s v="Scene"/>
    <s v="Angela"/>
    <s v="Compras"/>
    <s v="-"/>
    <s v="-"/>
    <s v="SC"/>
    <s v="Vestuário"/>
    <s v="Lojas + MM + E-commerce"/>
    <m/>
    <m/>
    <n v="824000"/>
    <n v="0"/>
    <n v="0"/>
    <n v="800000"/>
    <n v="0"/>
    <n v="0"/>
    <n v="0"/>
    <n v="24000"/>
    <m/>
    <m/>
    <m/>
    <m/>
    <m/>
    <m/>
    <m/>
    <m/>
    <m/>
    <m/>
    <m/>
    <m/>
    <m/>
    <m/>
    <m/>
    <m/>
    <m/>
    <m/>
    <m/>
    <m/>
    <m/>
    <m/>
    <m/>
    <m/>
    <n v="0.5"/>
    <s v="Qualificação"/>
    <s v="Aberto"/>
    <x v="11"/>
    <s v="Sacolas em cartão foram mudadas para Offset há um tempo. É a marca mais premium da Malwee"/>
    <m/>
  </r>
  <r>
    <x v="1"/>
    <s v="Adalberto"/>
    <s v="Malwee"/>
    <s v="Wee"/>
    <s v="Angela"/>
    <s v="Compras"/>
    <s v="-"/>
    <s v="-"/>
    <s v="SC"/>
    <s v="Vestuário"/>
    <s v="MM + E-commerce"/>
    <m/>
    <m/>
    <n v="41200"/>
    <n v="0"/>
    <n v="40000"/>
    <n v="0"/>
    <n v="0"/>
    <n v="0"/>
    <n v="0"/>
    <n v="1200"/>
    <m/>
    <m/>
    <m/>
    <m/>
    <m/>
    <m/>
    <m/>
    <m/>
    <m/>
    <m/>
    <m/>
    <m/>
    <m/>
    <m/>
    <m/>
    <m/>
    <m/>
    <m/>
    <m/>
    <m/>
    <m/>
    <m/>
    <m/>
    <m/>
    <n v="0.5"/>
    <s v="Qualificação"/>
    <s v="Aberto"/>
    <x v="11"/>
    <s v="-"/>
    <m/>
  </r>
  <r>
    <x v="1"/>
    <s v="Adalberto"/>
    <s v="Menegotti Malhas"/>
    <s v="Menegotti Malhas"/>
    <s v="Francila Ribeiro"/>
    <s v="Importacao / Exportacao"/>
    <s v="(047) 3372-8353"/>
    <s v="francila@menegotti.com.br"/>
    <s v="SC"/>
    <s v="Vestuário"/>
    <s v="Fábrica"/>
    <m/>
    <m/>
    <n v="0"/>
    <n v="0"/>
    <n v="0"/>
    <n v="0"/>
    <n v="0"/>
    <n v="0"/>
    <n v="0"/>
    <n v="0"/>
    <m/>
    <m/>
    <m/>
    <m/>
    <m/>
    <m/>
    <m/>
    <m/>
    <m/>
    <m/>
    <m/>
    <m/>
    <m/>
    <m/>
    <m/>
    <m/>
    <m/>
    <m/>
    <m/>
    <m/>
    <m/>
    <m/>
    <m/>
    <m/>
    <n v="0.5"/>
    <s v="Prospecção"/>
    <s v="Aberto"/>
    <x v="11"/>
    <s v="Somente Fábrica das Malhas da AMC. Podemos retirar da Lista"/>
    <m/>
  </r>
  <r>
    <x v="1"/>
    <s v="Adalberto"/>
    <s v="Mensageiro dos Sonhos"/>
    <s v="Mensageiro dos Sonhos"/>
    <s v="Alessandra Mensageiro dos Sonhos"/>
    <s v="Compras - Sacolas"/>
    <s v="(047) 3255-0200"/>
    <s v="compras@conticonti.com.br"/>
    <s v="SC"/>
    <s v="Vestuário"/>
    <s v="7 + MM + E-commerce"/>
    <m/>
    <m/>
    <n v="17304"/>
    <n v="0"/>
    <n v="0"/>
    <n v="16800"/>
    <n v="0"/>
    <n v="0"/>
    <n v="0"/>
    <n v="504"/>
    <m/>
    <m/>
    <m/>
    <m/>
    <m/>
    <m/>
    <m/>
    <m/>
    <m/>
    <m/>
    <m/>
    <m/>
    <m/>
    <m/>
    <m/>
    <m/>
    <m/>
    <m/>
    <m/>
    <m/>
    <n v="43042"/>
    <m/>
    <m/>
    <m/>
    <n v="0.5"/>
    <s v="Qualificação"/>
    <s v="Aberto"/>
    <x v="11"/>
    <s v="-"/>
    <m/>
  </r>
  <r>
    <x v="1"/>
    <s v="Adalberto"/>
    <s v="Mormaii"/>
    <s v="Mormaii"/>
    <s v="Silvia Pereira"/>
    <s v="Compras - Sacolas"/>
    <s v="(048) 3254-8003"/>
    <s v="silvia@mormaii.com.br"/>
    <s v="SC"/>
    <s v="Vestuário"/>
    <s v="29 + MM + E-Commerce"/>
    <m/>
    <m/>
    <n v="125453.99999999999"/>
    <n v="0"/>
    <n v="121799.99999999999"/>
    <n v="0"/>
    <n v="0"/>
    <n v="0"/>
    <n v="0"/>
    <n v="3654"/>
    <m/>
    <m/>
    <m/>
    <m/>
    <m/>
    <m/>
    <m/>
    <m/>
    <m/>
    <m/>
    <m/>
    <m/>
    <m/>
    <m/>
    <m/>
    <m/>
    <m/>
    <m/>
    <m/>
    <m/>
    <n v="43074"/>
    <n v="43112"/>
    <m/>
    <m/>
    <n v="0.5"/>
    <s v="Oportunidade"/>
    <s v="Aberto"/>
    <x v="11"/>
    <s v="Ação já iniciada com a Apanati. Eduardo já esteve lá anteriormente. "/>
    <m/>
  </r>
  <r>
    <x v="1"/>
    <s v="Adalberto"/>
    <s v="Naguchi"/>
    <s v="Naguchi"/>
    <s v="Daiane Albino"/>
    <s v="Marketing - Sacolas"/>
    <s v="(047) 3336-0519​"/>
    <s v="marketing@naguchi.com.br"/>
    <s v="SC"/>
    <s v="Vestuário"/>
    <s v="3 + MM"/>
    <m/>
    <m/>
    <n v="11680.2"/>
    <n v="0"/>
    <n v="11340"/>
    <n v="0"/>
    <n v="0"/>
    <n v="0"/>
    <n v="0"/>
    <n v="340.2"/>
    <m/>
    <m/>
    <m/>
    <m/>
    <m/>
    <m/>
    <m/>
    <m/>
    <m/>
    <m/>
    <m/>
    <m/>
    <m/>
    <m/>
    <m/>
    <m/>
    <m/>
    <m/>
    <m/>
    <m/>
    <n v="43028"/>
    <m/>
    <m/>
    <m/>
    <n v="0.5"/>
    <s v="Qualificação"/>
    <s v="Aberto"/>
    <x v="11"/>
    <s v="Cliente com problemas financeiros"/>
    <m/>
  </r>
  <r>
    <x v="1"/>
    <s v="Adalberto"/>
    <s v="Oceano Surf"/>
    <s v="Oceano Surf"/>
    <s v="Bruna Pereira"/>
    <s v="Compras"/>
    <s v="(047) 3429-3000"/>
    <s v="compras@oceano.com.br"/>
    <s v="SC"/>
    <s v="Vestuário"/>
    <s v="1 + MM"/>
    <m/>
    <m/>
    <n v="108150"/>
    <n v="0"/>
    <n v="105000"/>
    <n v="0"/>
    <n v="0"/>
    <n v="0"/>
    <n v="0"/>
    <n v="3150"/>
    <m/>
    <m/>
    <m/>
    <m/>
    <m/>
    <m/>
    <m/>
    <m/>
    <m/>
    <m/>
    <m/>
    <m/>
    <m/>
    <m/>
    <m/>
    <m/>
    <m/>
    <m/>
    <m/>
    <m/>
    <n v="43040"/>
    <m/>
    <m/>
    <m/>
    <n v="0.5"/>
    <s v="Oportunidade"/>
    <s v="Aberto"/>
    <x v="11"/>
    <s v="Cliente tem ação MM e agora acabou de abrir a primeira Franquia da Marca. Vai crescer o volume"/>
    <m/>
  </r>
  <r>
    <x v="1"/>
    <s v="Adalberto"/>
    <s v="Olho Fatal"/>
    <s v="Olho Fatal"/>
    <s v="Andreia Olho Fatal"/>
    <s v="PCP - Compras"/>
    <s v="(047) 2106-7900"/>
    <s v="pcp2@olhofatal.com.br"/>
    <s v="SC"/>
    <s v="Vestuário"/>
    <s v="MM"/>
    <m/>
    <m/>
    <n v="21630"/>
    <n v="0"/>
    <n v="21000"/>
    <n v="0"/>
    <n v="0"/>
    <n v="0"/>
    <n v="0"/>
    <n v="630"/>
    <m/>
    <m/>
    <m/>
    <m/>
    <m/>
    <m/>
    <m/>
    <m/>
    <m/>
    <m/>
    <m/>
    <m/>
    <m/>
    <m/>
    <m/>
    <m/>
    <m/>
    <m/>
    <m/>
    <m/>
    <n v="43042"/>
    <m/>
    <m/>
    <m/>
    <n v="0.5"/>
    <s v="Qualificação"/>
    <s v="Aberto"/>
    <x v="11"/>
    <s v="-"/>
    <m/>
  </r>
  <r>
    <x v="1"/>
    <s v="Adalberto"/>
    <s v="Pacifico Sul"/>
    <s v="Infanti"/>
    <s v="Tati Schlindwein"/>
    <s v="Marketing - Sacolas"/>
    <s v="(047) 3036-4100, (047) 99945-9487"/>
    <s v="marketing@pacificosul.com.br"/>
    <s v="SC"/>
    <s v="Vestuário"/>
    <s v="MM"/>
    <m/>
    <m/>
    <n v="92700"/>
    <n v="0"/>
    <n v="0"/>
    <n v="90000"/>
    <n v="0"/>
    <n v="0"/>
    <n v="0"/>
    <n v="2700"/>
    <m/>
    <m/>
    <m/>
    <m/>
    <m/>
    <m/>
    <m/>
    <m/>
    <m/>
    <m/>
    <m/>
    <m/>
    <m/>
    <m/>
    <m/>
    <m/>
    <m/>
    <m/>
    <m/>
    <m/>
    <n v="43077"/>
    <m/>
    <m/>
    <m/>
    <n v="0.5"/>
    <s v="Oportunidade"/>
    <s v="Aberto"/>
    <x v="11"/>
    <s v="Produto fora de nossas especificações."/>
    <m/>
  </r>
  <r>
    <x v="1"/>
    <s v="Adalberto"/>
    <s v="Pacifico Sul"/>
    <s v="Kukiê"/>
    <s v="Tati Schlindwein"/>
    <s v="Marketing - Sacolas"/>
    <s v="(047) 3036-4100, (047) 99945-9487"/>
    <s v="marketing@pacificosul.com.br"/>
    <s v="SC"/>
    <s v="Vestuário"/>
    <s v="MM"/>
    <m/>
    <n v="1"/>
    <n v="78280"/>
    <n v="0"/>
    <n v="76000"/>
    <n v="0"/>
    <n v="0"/>
    <n v="0"/>
    <n v="0"/>
    <n v="2280"/>
    <n v="40500"/>
    <n v="43038"/>
    <n v="38000"/>
    <n v="43039"/>
    <m/>
    <m/>
    <m/>
    <m/>
    <m/>
    <m/>
    <m/>
    <m/>
    <m/>
    <m/>
    <m/>
    <m/>
    <m/>
    <m/>
    <m/>
    <m/>
    <n v="43077"/>
    <m/>
    <m/>
    <m/>
    <n v="0.5"/>
    <s v="Fechamento"/>
    <s v="Sucesso"/>
    <x v="3"/>
    <s v="Pedido fechado para 6 meses"/>
    <m/>
  </r>
  <r>
    <x v="1"/>
    <s v="Adalberto"/>
    <s v="Pacifico Sul"/>
    <s v="LiliMoon"/>
    <s v="Tati Schlindwein"/>
    <s v="Marketing - Sacolas"/>
    <s v="(047) 3036-4100, (047) 99945-9487"/>
    <s v="marketing@pacificosul.com.br"/>
    <s v="SC"/>
    <s v="Vestuário"/>
    <s v="MM"/>
    <m/>
    <n v="1"/>
    <n v="48822"/>
    <n v="0"/>
    <n v="47400"/>
    <n v="0"/>
    <n v="0"/>
    <n v="0"/>
    <n v="0"/>
    <n v="1422"/>
    <n v="25200"/>
    <n v="43038"/>
    <n v="23700"/>
    <n v="43039"/>
    <m/>
    <m/>
    <m/>
    <m/>
    <m/>
    <m/>
    <m/>
    <m/>
    <m/>
    <m/>
    <m/>
    <m/>
    <m/>
    <m/>
    <m/>
    <m/>
    <n v="43077"/>
    <m/>
    <m/>
    <m/>
    <n v="0.5"/>
    <s v="Fechamento"/>
    <s v="Sucesso"/>
    <x v="3"/>
    <s v="Pedido fechado para 6 meses"/>
    <m/>
  </r>
  <r>
    <x v="1"/>
    <s v="Adalberto"/>
    <s v="Pacifico Sul"/>
    <s v="Luc.Boo"/>
    <s v="Tati Schlindwein"/>
    <s v="Marketing - Sacolas"/>
    <s v="(047) 3036-4100, (047) 99945-9487"/>
    <s v="marketing@pacificosul.com.br"/>
    <s v="SC"/>
    <s v="Vestuário"/>
    <s v="MM"/>
    <m/>
    <n v="1"/>
    <n v="78280"/>
    <n v="0"/>
    <n v="76000"/>
    <n v="0"/>
    <n v="0"/>
    <n v="0"/>
    <n v="0"/>
    <n v="2280"/>
    <n v="40000"/>
    <n v="43038"/>
    <n v="38000"/>
    <n v="43039"/>
    <m/>
    <m/>
    <m/>
    <m/>
    <m/>
    <m/>
    <m/>
    <m/>
    <m/>
    <m/>
    <m/>
    <m/>
    <m/>
    <m/>
    <m/>
    <m/>
    <n v="43077"/>
    <m/>
    <m/>
    <m/>
    <n v="0.5"/>
    <s v="Fechamento"/>
    <s v="Sucesso"/>
    <x v="3"/>
    <s v="Pedido fechado para 6 meses"/>
    <m/>
  </r>
  <r>
    <x v="1"/>
    <s v="Adalberto"/>
    <s v="Pacifico Sul"/>
    <s v="Vic&amp;Vicky"/>
    <s v="Tati Schlindwein"/>
    <s v="Marketing - Sacolas"/>
    <s v="(047) 3036-4100, (047) 99945-9487"/>
    <s v="marketing@pacificosul.com.br"/>
    <s v="SC"/>
    <s v="Vestuário"/>
    <s v="MM"/>
    <m/>
    <m/>
    <n v="92700"/>
    <n v="0"/>
    <n v="0"/>
    <n v="90000"/>
    <n v="0"/>
    <n v="0"/>
    <n v="0"/>
    <n v="2700"/>
    <m/>
    <m/>
    <m/>
    <m/>
    <m/>
    <m/>
    <m/>
    <m/>
    <m/>
    <m/>
    <m/>
    <m/>
    <m/>
    <m/>
    <m/>
    <m/>
    <m/>
    <m/>
    <m/>
    <m/>
    <n v="43077"/>
    <m/>
    <m/>
    <m/>
    <n v="0.5"/>
    <s v="Oportunidade"/>
    <s v="Aberto"/>
    <x v="11"/>
    <s v="Produto fora de nossas especificações."/>
    <m/>
  </r>
  <r>
    <x v="1"/>
    <s v="Adalberto"/>
    <s v="Raphaella Booz"/>
    <s v="Raphaella Booz"/>
    <s v="Marciano Raphaella Booz"/>
    <s v="Compras - Sacolas"/>
    <s v="(048) 3265-6500"/>
    <s v="compras2@raphaellabooz.com.br"/>
    <s v="SC"/>
    <s v="Calçados"/>
    <n v="21"/>
    <m/>
    <m/>
    <n v="155736"/>
    <n v="0"/>
    <n v="0"/>
    <n v="151200"/>
    <n v="0"/>
    <n v="0"/>
    <n v="0"/>
    <n v="4536"/>
    <m/>
    <m/>
    <m/>
    <m/>
    <m/>
    <m/>
    <m/>
    <m/>
    <m/>
    <m/>
    <m/>
    <m/>
    <m/>
    <m/>
    <m/>
    <m/>
    <m/>
    <m/>
    <m/>
    <m/>
    <n v="43068"/>
    <n v="43116"/>
    <m/>
    <m/>
    <n v="0.5"/>
    <s v="Oportunidade"/>
    <s v="Aberto"/>
    <x v="11"/>
    <s v="Já contatado. Vai querer esquema JIT. Reunião em janeiro"/>
    <m/>
  </r>
  <r>
    <x v="1"/>
    <s v="Adalberto"/>
    <s v="Restaura Jeans"/>
    <s v="Restaura Jeans"/>
    <s v="Ana Coelho"/>
    <s v="Expansão"/>
    <s v="(048) 98844-8491"/>
    <s v="franquias@gruporestaura.com.br"/>
    <s v="SC"/>
    <s v="Vestuário"/>
    <n v="144"/>
    <m/>
    <m/>
    <n v="92700"/>
    <n v="90000"/>
    <n v="0"/>
    <n v="0"/>
    <n v="0"/>
    <n v="0"/>
    <n v="0"/>
    <n v="2700"/>
    <m/>
    <m/>
    <m/>
    <m/>
    <m/>
    <m/>
    <m/>
    <m/>
    <m/>
    <m/>
    <m/>
    <m/>
    <m/>
    <m/>
    <m/>
    <m/>
    <m/>
    <m/>
    <m/>
    <m/>
    <m/>
    <n v="43112"/>
    <m/>
    <m/>
    <n v="0.5"/>
    <s v="Qualificação"/>
    <s v="Aberto"/>
    <x v="11"/>
    <s v="-"/>
    <m/>
  </r>
  <r>
    <x v="1"/>
    <s v="Adalberto"/>
    <s v="Rezzato"/>
    <s v="Rezzato"/>
    <s v="-"/>
    <s v="-"/>
    <s v="(047) 3373-9100"/>
    <s v="-"/>
    <s v="SC"/>
    <s v="Vestuário"/>
    <s v="MM"/>
    <m/>
    <m/>
    <n v="21630"/>
    <n v="0"/>
    <n v="21000"/>
    <n v="0"/>
    <n v="0"/>
    <n v="0"/>
    <n v="0"/>
    <n v="630"/>
    <m/>
    <m/>
    <m/>
    <m/>
    <m/>
    <m/>
    <m/>
    <m/>
    <m/>
    <m/>
    <m/>
    <m/>
    <m/>
    <m/>
    <m/>
    <m/>
    <m/>
    <m/>
    <m/>
    <m/>
    <m/>
    <m/>
    <m/>
    <m/>
    <n v="0.5"/>
    <s v="Prospecção"/>
    <s v="Aberto"/>
    <x v="11"/>
    <s v="-"/>
    <m/>
  </r>
  <r>
    <x v="1"/>
    <s v="Adalberto"/>
    <s v="Riccieri"/>
    <s v="Riccieri"/>
    <s v="-"/>
    <s v="-"/>
    <s v="(048) 3434-8400"/>
    <s v="-"/>
    <s v="SC"/>
    <s v="Vestuário"/>
    <s v="MM"/>
    <m/>
    <m/>
    <n v="21630"/>
    <n v="0"/>
    <n v="21000"/>
    <n v="0"/>
    <n v="0"/>
    <n v="0"/>
    <n v="0"/>
    <n v="630"/>
    <m/>
    <m/>
    <m/>
    <m/>
    <m/>
    <m/>
    <m/>
    <m/>
    <m/>
    <m/>
    <m/>
    <m/>
    <m/>
    <m/>
    <m/>
    <m/>
    <m/>
    <m/>
    <m/>
    <m/>
    <m/>
    <m/>
    <m/>
    <m/>
    <n v="0.5"/>
    <s v="Prospecção"/>
    <s v="Aberto"/>
    <x v="11"/>
    <s v="-"/>
    <m/>
  </r>
  <r>
    <x v="1"/>
    <s v="Adalberto"/>
    <s v="Romitex Malhas"/>
    <s v="Romitex Malhas"/>
    <s v="-"/>
    <s v="-"/>
    <s v="-"/>
    <s v="-"/>
    <s v="SC"/>
    <s v="Vestuário"/>
    <s v="MM"/>
    <m/>
    <m/>
    <n v="21630"/>
    <n v="0"/>
    <n v="21000"/>
    <n v="0"/>
    <n v="0"/>
    <n v="0"/>
    <n v="0"/>
    <n v="630"/>
    <m/>
    <m/>
    <m/>
    <m/>
    <m/>
    <m/>
    <m/>
    <m/>
    <m/>
    <m/>
    <m/>
    <m/>
    <m/>
    <m/>
    <m/>
    <m/>
    <m/>
    <m/>
    <m/>
    <m/>
    <m/>
    <m/>
    <m/>
    <m/>
    <n v="0.5"/>
    <s v="Prospecção"/>
    <s v="Aberto"/>
    <x v="11"/>
    <s v="-"/>
    <m/>
  </r>
  <r>
    <x v="1"/>
    <s v="Adalberto"/>
    <s v="Rovitex"/>
    <s v="Rovitex"/>
    <s v="-"/>
    <s v="-"/>
    <s v="(047) 3377 8000"/>
    <s v="-"/>
    <s v="SC"/>
    <s v="Vestuário"/>
    <s v="MM + E-commerce"/>
    <m/>
    <m/>
    <n v="21630"/>
    <n v="0"/>
    <n v="21000"/>
    <n v="0"/>
    <n v="0"/>
    <n v="0"/>
    <n v="0"/>
    <n v="630"/>
    <m/>
    <m/>
    <m/>
    <m/>
    <m/>
    <m/>
    <m/>
    <m/>
    <m/>
    <m/>
    <m/>
    <m/>
    <m/>
    <m/>
    <m/>
    <m/>
    <m/>
    <m/>
    <m/>
    <m/>
    <m/>
    <m/>
    <m/>
    <m/>
    <n v="0.5"/>
    <s v="Prospecção"/>
    <s v="Aberto"/>
    <x v="11"/>
    <s v="-"/>
    <m/>
  </r>
  <r>
    <x v="1"/>
    <s v="Adalberto"/>
    <s v="Sesi Farmácias"/>
    <s v="Sesi Farmácias"/>
    <s v="-"/>
    <s v="-"/>
    <s v="(048) 32329078"/>
    <n v="0"/>
    <s v="SC"/>
    <s v="Farma"/>
    <n v="20"/>
    <m/>
    <m/>
    <n v="46350"/>
    <n v="0"/>
    <n v="45000"/>
    <n v="0"/>
    <n v="0"/>
    <n v="0"/>
    <n v="0"/>
    <n v="1350"/>
    <m/>
    <m/>
    <m/>
    <m/>
    <m/>
    <m/>
    <m/>
    <m/>
    <m/>
    <m/>
    <m/>
    <m/>
    <m/>
    <m/>
    <m/>
    <m/>
    <m/>
    <m/>
    <m/>
    <m/>
    <m/>
    <n v="43111"/>
    <m/>
    <m/>
    <n v="0.5"/>
    <s v="Qualificação"/>
    <s v="Aberto"/>
    <x v="11"/>
    <s v="Ideia para colocação dos kits de presente."/>
    <m/>
  </r>
  <r>
    <x v="1"/>
    <s v="Adalberto"/>
    <s v="Sibara"/>
    <s v="Sibara"/>
    <s v="-"/>
    <s v="-"/>
    <s v="-"/>
    <s v="-"/>
    <s v="SC"/>
    <s v="Vestuário"/>
    <n v="4"/>
    <m/>
    <m/>
    <n v="61800"/>
    <n v="0"/>
    <n v="0"/>
    <n v="60000"/>
    <n v="0"/>
    <n v="0"/>
    <n v="0"/>
    <n v="1800"/>
    <m/>
    <m/>
    <m/>
    <m/>
    <m/>
    <m/>
    <m/>
    <m/>
    <m/>
    <m/>
    <m/>
    <m/>
    <m/>
    <m/>
    <m/>
    <m/>
    <m/>
    <m/>
    <m/>
    <m/>
    <m/>
    <m/>
    <m/>
    <m/>
    <n v="0.5"/>
    <s v="Prospecção"/>
    <s v="Aberto"/>
    <x v="11"/>
    <s v="-"/>
    <m/>
  </r>
  <r>
    <x v="1"/>
    <s v="Adalberto"/>
    <s v="Sly Wear"/>
    <s v="Sly Wear"/>
    <s v="Gabriela SLY WEAR"/>
    <s v="Marketing"/>
    <s v="(047) 3351-1044"/>
    <n v="0"/>
    <s v="SC"/>
    <s v="Vestuário"/>
    <s v="MM"/>
    <m/>
    <m/>
    <n v="123600"/>
    <n v="0"/>
    <n v="0"/>
    <n v="120000"/>
    <n v="0"/>
    <n v="0"/>
    <n v="0"/>
    <n v="3600"/>
    <m/>
    <m/>
    <m/>
    <m/>
    <m/>
    <m/>
    <m/>
    <m/>
    <m/>
    <m/>
    <m/>
    <m/>
    <m/>
    <m/>
    <m/>
    <m/>
    <m/>
    <m/>
    <m/>
    <m/>
    <m/>
    <m/>
    <m/>
    <m/>
    <n v="0.5"/>
    <s v="Qualificação"/>
    <s v="Aberto"/>
    <x v="11"/>
    <s v="Produto fora de nossas especificações."/>
    <m/>
  </r>
  <r>
    <x v="1"/>
    <s v="Adalberto"/>
    <s v="Tex Cotton"/>
    <s v="Tex Cotton"/>
    <s v="Talita Purin"/>
    <s v="Marketing - Sacolas"/>
    <s v="(047) 3231-2900"/>
    <s v="marketing.03@texcotton.com.br"/>
    <s v="SC"/>
    <s v="Vestuário"/>
    <s v="1 + MM + E-commerce"/>
    <m/>
    <m/>
    <n v="37595"/>
    <n v="0"/>
    <n v="36500"/>
    <n v="0"/>
    <n v="0"/>
    <n v="0"/>
    <n v="0"/>
    <n v="1095"/>
    <n v="36500"/>
    <n v="43040"/>
    <m/>
    <m/>
    <m/>
    <m/>
    <m/>
    <m/>
    <m/>
    <m/>
    <m/>
    <m/>
    <m/>
    <m/>
    <m/>
    <m/>
    <m/>
    <m/>
    <m/>
    <m/>
    <n v="43066"/>
    <m/>
    <m/>
    <m/>
    <n v="0.5"/>
    <s v="Negociação"/>
    <s v="Aberto"/>
    <x v="11"/>
    <s v="Cotação para início de ação. Cliente tem MM e abriu uma loja em Shopping. "/>
    <m/>
  </r>
  <r>
    <x v="1"/>
    <s v="Adalberto"/>
    <s v="Uatt?"/>
    <s v="Uatt?"/>
    <s v="Franciele Quaresma"/>
    <s v="Importação"/>
    <s v="(048) 33438301"/>
    <s v="franciele.quaresma@uatt.com.br"/>
    <s v="SC"/>
    <s v="Artigos "/>
    <s v="62 + MM + E-Commerce"/>
    <m/>
    <m/>
    <n v="77250"/>
    <n v="0"/>
    <n v="75000"/>
    <n v="0"/>
    <n v="0"/>
    <n v="0"/>
    <n v="0"/>
    <n v="2250"/>
    <m/>
    <m/>
    <m/>
    <m/>
    <m/>
    <m/>
    <m/>
    <m/>
    <m/>
    <m/>
    <m/>
    <m/>
    <m/>
    <m/>
    <m/>
    <m/>
    <m/>
    <m/>
    <m/>
    <m/>
    <n v="43003"/>
    <n v="43111"/>
    <m/>
    <m/>
    <n v="0.5"/>
    <s v="Qualificação"/>
    <s v="Aberto"/>
    <x v="11"/>
    <s v="A Uatt? Matriz não está mais gerindo este processo. A rede de franqueados se uniu e manteve (em alguns casos) a marca, mas provavelmente não se mantenha."/>
    <m/>
  </r>
  <r>
    <x v="1"/>
    <s v="Adalberto"/>
    <s v="Visual Jeans"/>
    <s v="Visual Jeans"/>
    <s v="-"/>
    <s v="-"/>
    <s v="(047) 3531-8300"/>
    <s v="-"/>
    <s v="SC"/>
    <s v="Vestuário"/>
    <s v="MM + E-commerce"/>
    <m/>
    <m/>
    <n v="21630"/>
    <n v="0"/>
    <n v="21000"/>
    <n v="0"/>
    <n v="0"/>
    <n v="0"/>
    <n v="0"/>
    <n v="630"/>
    <m/>
    <m/>
    <m/>
    <m/>
    <m/>
    <m/>
    <m/>
    <m/>
    <m/>
    <m/>
    <m/>
    <m/>
    <m/>
    <m/>
    <m/>
    <m/>
    <m/>
    <m/>
    <m/>
    <m/>
    <m/>
    <m/>
    <m/>
    <m/>
    <n v="0.5"/>
    <s v="Prospecção"/>
    <s v="Aberto"/>
    <x v="11"/>
    <s v="-"/>
    <m/>
  </r>
  <r>
    <x v="1"/>
    <s v="Adalberto"/>
    <s v="Von der Volke"/>
    <s v="Von der Volke"/>
    <s v="Thiago Matesco"/>
    <s v="Diretor Comercial"/>
    <s v="(047) 99923-8357"/>
    <s v="thiago@vondervolke.com"/>
    <s v="SC"/>
    <s v="Vestuário"/>
    <s v="MM + E-commerce"/>
    <m/>
    <m/>
    <n v="21630"/>
    <n v="0"/>
    <n v="21000"/>
    <n v="0"/>
    <n v="0"/>
    <n v="0"/>
    <n v="0"/>
    <n v="630"/>
    <m/>
    <m/>
    <m/>
    <m/>
    <m/>
    <m/>
    <m/>
    <m/>
    <m/>
    <m/>
    <m/>
    <m/>
    <m/>
    <m/>
    <m/>
    <m/>
    <m/>
    <m/>
    <m/>
    <m/>
    <m/>
    <m/>
    <m/>
    <m/>
    <n v="0.5"/>
    <s v="Qualificação"/>
    <s v="Aberto"/>
    <x v="11"/>
    <s v="-"/>
    <m/>
  </r>
  <r>
    <x v="1"/>
    <s v="Adalberto"/>
    <s v="WJ Acessorios"/>
    <s v="WJ Acessorios"/>
    <s v="-"/>
    <s v="-"/>
    <s v="(047) 3355-4900"/>
    <s v="atendimento@wjstore.com.br"/>
    <s v="SC"/>
    <s v="Bolsas e couro"/>
    <s v="14 + E-commerce"/>
    <m/>
    <m/>
    <n v="40170"/>
    <n v="0"/>
    <n v="0"/>
    <n v="39000"/>
    <n v="0"/>
    <n v="0"/>
    <n v="0"/>
    <n v="1170"/>
    <m/>
    <m/>
    <m/>
    <m/>
    <m/>
    <m/>
    <m/>
    <m/>
    <m/>
    <m/>
    <m/>
    <m/>
    <m/>
    <m/>
    <m/>
    <m/>
    <m/>
    <m/>
    <m/>
    <m/>
    <m/>
    <m/>
    <m/>
    <m/>
    <n v="0.5"/>
    <s v="Prospecção"/>
    <s v="Aberto"/>
    <x v="11"/>
    <s v="-"/>
    <m/>
  </r>
  <r>
    <x v="1"/>
    <s v="Adalberto"/>
    <s v="Yacamim"/>
    <s v="Yacamim"/>
    <s v="Carlos YACAMIM"/>
    <s v="Compras - Sacolas"/>
    <s v="(047) 3026-2664"/>
    <s v="carlos@modayacamim.com.br"/>
    <s v="SC"/>
    <s v="Vestuário"/>
    <n v="6"/>
    <m/>
    <m/>
    <n v="55620"/>
    <n v="0"/>
    <n v="0"/>
    <n v="54000"/>
    <n v="0"/>
    <n v="0"/>
    <n v="0"/>
    <n v="1620"/>
    <m/>
    <m/>
    <m/>
    <m/>
    <m/>
    <m/>
    <m/>
    <m/>
    <m/>
    <m/>
    <m/>
    <m/>
    <m/>
    <m/>
    <m/>
    <m/>
    <m/>
    <m/>
    <m/>
    <m/>
    <m/>
    <m/>
    <m/>
    <m/>
    <n v="0.5"/>
    <s v="Qualificação"/>
    <s v="Aberto"/>
    <x v="11"/>
    <s v="-"/>
    <m/>
  </r>
  <r>
    <x v="1"/>
    <s v="Adalberto"/>
    <s v="Adunare"/>
    <s v="Adunare"/>
    <s v="-"/>
    <s v="-"/>
    <s v="(043) 3321-2600"/>
    <s v="-"/>
    <s v="PR"/>
    <s v="Vestuário"/>
    <n v="11"/>
    <m/>
    <m/>
    <n v="54384"/>
    <n v="0"/>
    <n v="0"/>
    <n v="52800"/>
    <n v="0"/>
    <n v="0"/>
    <n v="0"/>
    <n v="1584"/>
    <m/>
    <m/>
    <m/>
    <m/>
    <m/>
    <m/>
    <m/>
    <m/>
    <m/>
    <m/>
    <m/>
    <m/>
    <m/>
    <m/>
    <m/>
    <m/>
    <m/>
    <m/>
    <m/>
    <m/>
    <m/>
    <m/>
    <m/>
    <m/>
    <n v="0.5"/>
    <s v="Prospecção"/>
    <s v="Aberto"/>
    <x v="11"/>
    <s v="-"/>
    <m/>
  </r>
  <r>
    <x v="1"/>
    <s v="Adalberto"/>
    <s v="Algodão Doce"/>
    <s v="Algodao Doce"/>
    <s v="Israel ALGODAO DOCE"/>
    <s v="Marketing"/>
    <s v="(041) 3013-7024"/>
    <s v="israel.ad@mps.com.br"/>
    <s v="PR"/>
    <s v="Vestuário"/>
    <n v="4"/>
    <m/>
    <m/>
    <n v="19776"/>
    <n v="0"/>
    <n v="0"/>
    <n v="19200"/>
    <n v="0"/>
    <n v="0"/>
    <n v="0"/>
    <n v="576"/>
    <m/>
    <m/>
    <m/>
    <m/>
    <m/>
    <m/>
    <m/>
    <m/>
    <m/>
    <m/>
    <m/>
    <m/>
    <m/>
    <m/>
    <m/>
    <m/>
    <m/>
    <m/>
    <m/>
    <m/>
    <m/>
    <n v="43125"/>
    <m/>
    <m/>
    <n v="0.5"/>
    <s v="Qualificação"/>
    <s v="Aberto"/>
    <x v="11"/>
    <s v="-"/>
    <m/>
  </r>
  <r>
    <x v="1"/>
    <s v="Adalberto"/>
    <s v="Andaraki"/>
    <s v="Andaraki"/>
    <s v="Roseli ANDARAKI"/>
    <s v="Marketing"/>
    <s v="(041) 3264-7174"/>
    <s v="andaraki@andaraki.com.br"/>
    <s v="PR"/>
    <s v="Calçados"/>
    <n v="31"/>
    <m/>
    <m/>
    <n v="57474"/>
    <n v="55800"/>
    <n v="0"/>
    <n v="0"/>
    <n v="0"/>
    <n v="0"/>
    <n v="0"/>
    <n v="1674"/>
    <m/>
    <m/>
    <m/>
    <m/>
    <m/>
    <m/>
    <m/>
    <m/>
    <m/>
    <m/>
    <m/>
    <m/>
    <m/>
    <m/>
    <m/>
    <m/>
    <m/>
    <m/>
    <m/>
    <m/>
    <n v="43067"/>
    <m/>
    <m/>
    <m/>
    <n v="0.5"/>
    <s v="Qualificação"/>
    <s v="Aberto"/>
    <x v="11"/>
    <s v="Rede de Calçados. Sacolas plásticas."/>
    <m/>
  </r>
  <r>
    <x v="1"/>
    <s v="Adalberto"/>
    <s v="Assedio Jeans"/>
    <s v="Assedio Jeans"/>
    <s v="Roseli Rossi"/>
    <s v="Marketing"/>
    <s v="(044) 3344-5500"/>
    <s v="roseli.rossi@assediojeans.com.br"/>
    <s v="PR"/>
    <s v="Vestuário"/>
    <s v="MM"/>
    <m/>
    <m/>
    <n v="21630"/>
    <n v="0"/>
    <n v="21000"/>
    <n v="0"/>
    <n v="0"/>
    <n v="0"/>
    <n v="0"/>
    <n v="630"/>
    <m/>
    <m/>
    <m/>
    <m/>
    <m/>
    <m/>
    <m/>
    <m/>
    <m/>
    <m/>
    <m/>
    <m/>
    <m/>
    <m/>
    <m/>
    <m/>
    <m/>
    <m/>
    <m/>
    <m/>
    <m/>
    <n v="43144"/>
    <m/>
    <m/>
    <n v="0.5"/>
    <s v="Qualificação"/>
    <s v="Aberto"/>
    <x v="11"/>
    <s v="Sacola para Multimarcas"/>
    <m/>
  </r>
  <r>
    <x v="1"/>
    <s v="Adalberto"/>
    <s v="Atlético Paranaense"/>
    <s v="Planeta CAP"/>
    <s v="Piero Furlan"/>
    <s v="Marketing"/>
    <s v="(041) 2105-5600, (041) 2105-5677"/>
    <s v="piero.furlan@atleticopr.com.br"/>
    <s v="PR"/>
    <s v="Esporte"/>
    <s v="2 + E-commerce"/>
    <m/>
    <m/>
    <n v="21630"/>
    <n v="0"/>
    <n v="21000"/>
    <n v="0"/>
    <n v="0"/>
    <n v="0"/>
    <n v="0"/>
    <n v="630"/>
    <m/>
    <m/>
    <m/>
    <m/>
    <m/>
    <m/>
    <m/>
    <m/>
    <m/>
    <m/>
    <m/>
    <m/>
    <m/>
    <m/>
    <m/>
    <m/>
    <m/>
    <m/>
    <m/>
    <m/>
    <m/>
    <n v="43123"/>
    <m/>
    <m/>
    <n v="0.5"/>
    <s v="Qualificação"/>
    <s v="Aberto"/>
    <x v="11"/>
    <s v="-"/>
    <m/>
  </r>
  <r>
    <x v="1"/>
    <s v="Adalberto"/>
    <s v="Back Wash"/>
    <s v="Back Wash"/>
    <s v="Gabriela BACK WASH"/>
    <s v="Marketing"/>
    <s v="(041) 3016-3484"/>
    <s v="contato@backwash.com.br"/>
    <s v="PR"/>
    <s v="Vestuário"/>
    <n v="12"/>
    <m/>
    <m/>
    <n v="41529.599999999999"/>
    <n v="0"/>
    <n v="40320"/>
    <n v="0"/>
    <n v="0"/>
    <n v="0"/>
    <n v="0"/>
    <n v="1209.5999999999999"/>
    <m/>
    <m/>
    <m/>
    <m/>
    <m/>
    <m/>
    <m/>
    <m/>
    <m/>
    <m/>
    <m/>
    <m/>
    <m/>
    <m/>
    <m/>
    <m/>
    <m/>
    <m/>
    <m/>
    <m/>
    <n v="43067"/>
    <m/>
    <m/>
    <m/>
    <n v="0.5"/>
    <s v="Qualificação"/>
    <s v="Aberto"/>
    <x v="11"/>
    <s v="-"/>
    <m/>
  </r>
  <r>
    <x v="1"/>
    <s v="Adalberto"/>
    <s v="Bazarte"/>
    <s v="Bazarte"/>
    <s v="Junior BAZARTE"/>
    <s v="Compras"/>
    <s v="(041) 3016-7776"/>
    <s v="junior@bazarte.com.br"/>
    <s v="PR"/>
    <s v="Vestuário"/>
    <n v="8"/>
    <m/>
    <m/>
    <n v="19776"/>
    <n v="19200"/>
    <n v="0"/>
    <n v="0"/>
    <n v="0"/>
    <n v="0"/>
    <n v="0"/>
    <n v="576"/>
    <m/>
    <m/>
    <m/>
    <m/>
    <m/>
    <m/>
    <m/>
    <m/>
    <m/>
    <m/>
    <m/>
    <m/>
    <m/>
    <m/>
    <m/>
    <m/>
    <m/>
    <m/>
    <m/>
    <m/>
    <m/>
    <n v="43144"/>
    <m/>
    <m/>
    <n v="0.5"/>
    <s v="Qualificação"/>
    <s v="Aberto"/>
    <x v="11"/>
    <s v="-"/>
    <m/>
  </r>
  <r>
    <x v="1"/>
    <s v="Adalberto"/>
    <s v="Billie Brothers"/>
    <s v="Billie Brothers"/>
    <s v="Nelson Billie Brothers"/>
    <s v="Importação / Exportação"/>
    <s v="(041) 98703-9276"/>
    <s v="nelsonbogut@gmail.com"/>
    <s v="PR"/>
    <s v="Vestuário"/>
    <n v="4"/>
    <m/>
    <m/>
    <n v="20764.8"/>
    <n v="0"/>
    <n v="20160"/>
    <n v="0"/>
    <n v="0"/>
    <n v="0"/>
    <n v="0"/>
    <n v="604.79999999999995"/>
    <m/>
    <m/>
    <m/>
    <m/>
    <m/>
    <m/>
    <m/>
    <m/>
    <m/>
    <m/>
    <m/>
    <m/>
    <m/>
    <m/>
    <m/>
    <m/>
    <m/>
    <m/>
    <m/>
    <m/>
    <m/>
    <m/>
    <m/>
    <m/>
    <n v="0.5"/>
    <s v="Qualificação"/>
    <s v="Aberto"/>
    <x v="11"/>
    <s v="Rede que tem ligação com a Zutti. Ambas são lojas tradicionais em Curitiba. "/>
    <m/>
  </r>
  <r>
    <x v="1"/>
    <s v="Adalberto"/>
    <s v="Chek"/>
    <s v="Chek"/>
    <s v="Carlos CHECK"/>
    <s v="Compras"/>
    <s v="(044) 3245-1206"/>
    <s v="carlospechek@chek.com.br"/>
    <s v="PR"/>
    <s v="Vestuário"/>
    <s v="MM"/>
    <m/>
    <m/>
    <n v="21630"/>
    <n v="0"/>
    <n v="21000"/>
    <n v="0"/>
    <n v="0"/>
    <n v="0"/>
    <n v="0"/>
    <n v="630"/>
    <m/>
    <m/>
    <m/>
    <m/>
    <m/>
    <m/>
    <m/>
    <m/>
    <m/>
    <m/>
    <m/>
    <m/>
    <m/>
    <m/>
    <m/>
    <m/>
    <m/>
    <m/>
    <m/>
    <m/>
    <n v="42996"/>
    <n v="43144"/>
    <m/>
    <m/>
    <n v="0.5"/>
    <s v="Qualificação"/>
    <s v="Aberto"/>
    <x v="11"/>
    <s v="Sacola para Multimarcas"/>
    <m/>
  </r>
  <r>
    <x v="1"/>
    <s v="Adalberto"/>
    <s v="Cobra Criada"/>
    <s v="Cobra Criada"/>
    <s v="-"/>
    <s v="-"/>
    <s v="(044) 3631-8700"/>
    <s v="sac@cobracriada.com.br"/>
    <s v="PR"/>
    <s v="Vestuário"/>
    <n v="6"/>
    <m/>
    <m/>
    <n v="20764.8"/>
    <n v="0"/>
    <n v="20160"/>
    <n v="0"/>
    <n v="0"/>
    <n v="0"/>
    <n v="0"/>
    <n v="604.79999999999995"/>
    <m/>
    <m/>
    <m/>
    <m/>
    <m/>
    <m/>
    <m/>
    <m/>
    <m/>
    <m/>
    <m/>
    <m/>
    <m/>
    <m/>
    <m/>
    <m/>
    <m/>
    <m/>
    <m/>
    <m/>
    <m/>
    <n v="43125"/>
    <m/>
    <m/>
    <n v="0.5"/>
    <s v="Prospecção"/>
    <s v="Aberto"/>
    <x v="11"/>
    <s v="-"/>
    <m/>
  </r>
  <r>
    <x v="1"/>
    <s v="Adalberto"/>
    <s v="Convicto"/>
    <s v="Convicto"/>
    <s v="Gislaine CONVICTO"/>
    <s v="Compras"/>
    <s v="(044) 3261-2727"/>
    <s v="mkt@famaringa.com.br"/>
    <s v="PR"/>
    <s v="Vestuário"/>
    <s v="MM"/>
    <m/>
    <m/>
    <n v="21630"/>
    <n v="0"/>
    <n v="21000"/>
    <n v="0"/>
    <n v="0"/>
    <n v="0"/>
    <n v="0"/>
    <n v="630"/>
    <m/>
    <m/>
    <m/>
    <m/>
    <m/>
    <m/>
    <m/>
    <m/>
    <m/>
    <m/>
    <m/>
    <m/>
    <m/>
    <m/>
    <m/>
    <m/>
    <m/>
    <m/>
    <m/>
    <m/>
    <m/>
    <m/>
    <m/>
    <m/>
    <n v="0.5"/>
    <s v="Qualificação"/>
    <s v="Aberto"/>
    <x v="11"/>
    <s v="Sacola para Multimarcas"/>
    <m/>
  </r>
  <r>
    <x v="1"/>
    <s v="Adalberto"/>
    <s v="Denuncia Jeans"/>
    <s v="Denuncia"/>
    <s v="-"/>
    <s v="-"/>
    <s v="(044) 3351-1000"/>
    <s v="-"/>
    <s v="PR"/>
    <s v="Vestuário"/>
    <s v="MM + E-commerce"/>
    <m/>
    <m/>
    <n v="21630"/>
    <n v="0"/>
    <n v="21000"/>
    <n v="0"/>
    <n v="0"/>
    <n v="0"/>
    <n v="0"/>
    <n v="630"/>
    <m/>
    <m/>
    <m/>
    <m/>
    <m/>
    <m/>
    <m/>
    <m/>
    <m/>
    <m/>
    <m/>
    <m/>
    <m/>
    <m/>
    <m/>
    <m/>
    <m/>
    <m/>
    <m/>
    <m/>
    <n v="43000"/>
    <n v="43123"/>
    <m/>
    <m/>
    <n v="0.5"/>
    <s v="Prospecção"/>
    <s v="Aberto"/>
    <x v="11"/>
    <s v="Sacola para Multimarcas"/>
    <m/>
  </r>
  <r>
    <x v="1"/>
    <s v="Adalberto"/>
    <s v="Drogaria Nissei"/>
    <s v="Drogaria Nissei"/>
    <s v="Franciele DROG. NISSEI"/>
    <s v="GERENTE MKT"/>
    <s v="(041) 3213-8430, 0800 643 6464"/>
    <n v="0"/>
    <s v="PR"/>
    <s v="Farma"/>
    <n v="298"/>
    <m/>
    <m/>
    <n v="276246"/>
    <n v="0"/>
    <n v="268200"/>
    <n v="0"/>
    <n v="0"/>
    <n v="0"/>
    <n v="0"/>
    <n v="8046"/>
    <m/>
    <m/>
    <m/>
    <m/>
    <m/>
    <m/>
    <m/>
    <m/>
    <m/>
    <m/>
    <m/>
    <m/>
    <m/>
    <m/>
    <m/>
    <m/>
    <m/>
    <m/>
    <m/>
    <m/>
    <m/>
    <n v="43123"/>
    <m/>
    <m/>
    <n v="0.5"/>
    <s v="Qualificação"/>
    <s v="Aberto"/>
    <x v="11"/>
    <s v="Projeto Sacola presente. Considerado 5 sacolas ao dia por loja. Diminuí a quantidade de lojas em 50%"/>
    <m/>
  </r>
  <r>
    <x v="1"/>
    <s v="Adalberto"/>
    <s v="Elza Romero"/>
    <s v="Elza Romero"/>
    <s v="-"/>
    <s v="-"/>
    <s v="-"/>
    <s v="-"/>
    <s v="PR"/>
    <s v="Vestuário"/>
    <s v="No Info"/>
    <m/>
    <m/>
    <n v="0"/>
    <n v="0"/>
    <n v="0"/>
    <n v="0"/>
    <n v="0"/>
    <n v="0"/>
    <n v="0"/>
    <n v="0"/>
    <m/>
    <m/>
    <m/>
    <m/>
    <m/>
    <m/>
    <m/>
    <m/>
    <m/>
    <m/>
    <m/>
    <m/>
    <m/>
    <m/>
    <m/>
    <m/>
    <m/>
    <m/>
    <m/>
    <m/>
    <m/>
    <n v="43144"/>
    <m/>
    <m/>
    <n v="0.5"/>
    <s v="Prospecção"/>
    <s v="Aberto"/>
    <x v="11"/>
    <s v="No fino"/>
    <m/>
  </r>
  <r>
    <x v="1"/>
    <s v="Adalberto"/>
    <s v="Farma Total"/>
    <s v="FarmaTotal"/>
    <s v="Claudia Roberto FarmaTotal"/>
    <s v="Marketing"/>
    <s v="-"/>
    <s v="-"/>
    <s v="PR"/>
    <s v="Farma"/>
    <n v="101"/>
    <m/>
    <m/>
    <n v="101970"/>
    <n v="0"/>
    <n v="99000"/>
    <n v="0"/>
    <n v="0"/>
    <n v="0"/>
    <n v="0"/>
    <n v="2970"/>
    <m/>
    <m/>
    <m/>
    <m/>
    <m/>
    <m/>
    <m/>
    <m/>
    <m/>
    <m/>
    <m/>
    <m/>
    <m/>
    <m/>
    <m/>
    <m/>
    <m/>
    <m/>
    <m/>
    <m/>
    <m/>
    <m/>
    <m/>
    <m/>
    <n v="0.5"/>
    <s v="Qualificação"/>
    <s v="Aberto"/>
    <x v="11"/>
    <s v="Projeto Sacola presente. Considerado 5 sacolas ao dia por loja. Diminuí a quantidade de lojas em 50%"/>
    <m/>
  </r>
  <r>
    <x v="1"/>
    <s v="Adalberto"/>
    <s v="ForteFarma"/>
    <s v="ForteFarma"/>
    <s v="Leonardo Bruno"/>
    <s v="Compras"/>
    <s v="-"/>
    <s v="-"/>
    <s v="PR"/>
    <s v="Farma"/>
    <n v="196"/>
    <m/>
    <m/>
    <n v="181692"/>
    <n v="0"/>
    <n v="176400"/>
    <n v="0"/>
    <n v="0"/>
    <n v="0"/>
    <n v="0"/>
    <n v="5292"/>
    <m/>
    <m/>
    <m/>
    <m/>
    <m/>
    <m/>
    <m/>
    <m/>
    <m/>
    <m/>
    <m/>
    <m/>
    <m/>
    <m/>
    <m/>
    <m/>
    <m/>
    <m/>
    <m/>
    <m/>
    <m/>
    <n v="43144"/>
    <m/>
    <m/>
    <n v="0.5"/>
    <s v="Qualificação"/>
    <s v="Aberto"/>
    <x v="11"/>
    <s v="Projeto Sacola presente. Considerado 5 sacolas ao dia por loja. Diminuí a quantidade de lojas em 50%"/>
    <m/>
  </r>
  <r>
    <x v="1"/>
    <s v="Adalberto"/>
    <s v="Grupo B1"/>
    <s v="B1 Store"/>
    <s v="Adriano BONNY B1"/>
    <s v="Comercial"/>
    <s v="(044) 3223-1062"/>
    <n v="0"/>
    <s v="PR"/>
    <s v="Vestuário"/>
    <n v="7"/>
    <m/>
    <m/>
    <n v="32960"/>
    <n v="0"/>
    <n v="32000"/>
    <n v="0"/>
    <n v="0"/>
    <n v="0"/>
    <n v="0"/>
    <n v="960"/>
    <m/>
    <m/>
    <m/>
    <m/>
    <m/>
    <m/>
    <m/>
    <m/>
    <m/>
    <m/>
    <m/>
    <m/>
    <m/>
    <m/>
    <m/>
    <m/>
    <m/>
    <m/>
    <m/>
    <m/>
    <m/>
    <m/>
    <m/>
    <m/>
    <n v="0.5"/>
    <s v="Qualificação"/>
    <s v="Aberto"/>
    <x v="11"/>
    <s v="Rede Crescendo. Abriu a pouco uma loja em Itajaí muito grande. Mesmos donos da Bonny"/>
    <m/>
  </r>
  <r>
    <x v="1"/>
    <s v="Adalberto"/>
    <s v="Grupo B1"/>
    <s v="Bonny Concept"/>
    <s v="-"/>
    <s v="-"/>
    <s v="(044) 3226-1957"/>
    <n v="0"/>
    <s v="PR"/>
    <s v="Vestuário"/>
    <n v="8"/>
    <m/>
    <m/>
    <n v="32960"/>
    <n v="0"/>
    <n v="32000"/>
    <n v="0"/>
    <n v="0"/>
    <n v="0"/>
    <n v="0"/>
    <n v="960"/>
    <m/>
    <m/>
    <m/>
    <m/>
    <m/>
    <m/>
    <m/>
    <m/>
    <m/>
    <m/>
    <m/>
    <m/>
    <m/>
    <m/>
    <m/>
    <m/>
    <m/>
    <m/>
    <m/>
    <m/>
    <m/>
    <n v="43123"/>
    <m/>
    <m/>
    <n v="0.5"/>
    <s v="Qualificação"/>
    <s v="Aberto"/>
    <x v="11"/>
    <s v="Mesmos donos da B1"/>
    <m/>
  </r>
  <r>
    <x v="1"/>
    <s v="Adalberto"/>
    <s v="Grupo Beeight"/>
    <s v="Grupo Beeight"/>
    <s v="-"/>
    <s v="-"/>
    <s v="(044) 3619-6622"/>
    <s v="contato@grupobeeight.com.br"/>
    <s v="PR"/>
    <s v="Vestuário"/>
    <s v="MM"/>
    <m/>
    <m/>
    <n v="64889.999999999993"/>
    <n v="0"/>
    <n v="62999.999999999993"/>
    <n v="0"/>
    <n v="0"/>
    <n v="0"/>
    <n v="0"/>
    <n v="1890"/>
    <m/>
    <m/>
    <m/>
    <m/>
    <m/>
    <m/>
    <m/>
    <m/>
    <m/>
    <m/>
    <m/>
    <m/>
    <m/>
    <m/>
    <m/>
    <m/>
    <m/>
    <m/>
    <m/>
    <m/>
    <m/>
    <n v="43123"/>
    <m/>
    <m/>
    <n v="0.5"/>
    <s v="Qualificação"/>
    <s v="Aberto"/>
    <x v="11"/>
    <s v="Grupo Beeight: Six One, Yonders, Club Denim e Beeight"/>
    <m/>
  </r>
  <r>
    <x v="1"/>
    <s v="Adalberto"/>
    <s v="Grupo Bergerson"/>
    <s v="Bergerson"/>
    <s v="Vivian Correa Lopes"/>
    <s v="Administração"/>
    <s v="(041) 3304-4416, (041) 99929-9594"/>
    <s v="vivian.lopes@bergerson.com"/>
    <s v="PR"/>
    <s v="Acessórios"/>
    <n v="5"/>
    <m/>
    <m/>
    <n v="24720"/>
    <n v="0"/>
    <n v="0"/>
    <n v="24000"/>
    <n v="0"/>
    <n v="0"/>
    <n v="0"/>
    <n v="720"/>
    <m/>
    <m/>
    <m/>
    <m/>
    <m/>
    <m/>
    <m/>
    <m/>
    <m/>
    <m/>
    <m/>
    <m/>
    <m/>
    <m/>
    <m/>
    <m/>
    <m/>
    <m/>
    <m/>
    <m/>
    <m/>
    <n v="43123"/>
    <m/>
    <m/>
    <n v="0.5"/>
    <s v="Qualificação"/>
    <s v="Aberto"/>
    <x v="11"/>
    <s v="Grupo com a Big Ben/Bergerson. Loja de Joias. Sacola fora de especificação"/>
    <m/>
  </r>
  <r>
    <x v="1"/>
    <s v="Adalberto"/>
    <s v="Grupo Bergerson"/>
    <s v="Big Ben"/>
    <s v="Vivian Correa Lopes"/>
    <s v="Administração"/>
    <s v="(041) 3304-4416, (041) 99929-9594"/>
    <s v="vivian.lopes@bergerson.com"/>
    <s v="PR"/>
    <s v="Acessórios"/>
    <n v="15"/>
    <m/>
    <m/>
    <n v="66744"/>
    <n v="0"/>
    <n v="0"/>
    <n v="64800"/>
    <n v="0"/>
    <n v="0"/>
    <n v="0"/>
    <n v="1944"/>
    <m/>
    <m/>
    <m/>
    <m/>
    <m/>
    <m/>
    <m/>
    <m/>
    <m/>
    <m/>
    <m/>
    <m/>
    <m/>
    <m/>
    <m/>
    <m/>
    <m/>
    <m/>
    <m/>
    <m/>
    <n v="42998"/>
    <n v="43144"/>
    <m/>
    <m/>
    <n v="0.5"/>
    <s v="Qualificação"/>
    <s v="Aberto"/>
    <x v="11"/>
    <s v="Grupo com a Big Ben/Bergerson. Loja de Joias. Sacola fora de especificação"/>
    <m/>
  </r>
  <r>
    <x v="1"/>
    <s v="Adalberto"/>
    <s v="Grupo Boticario"/>
    <s v="Eudora"/>
    <s v="Eveli O BOTICARIO"/>
    <s v="Compras"/>
    <s v="(041) 3375-9280, R. 7373"/>
    <s v="eveli@grupoboticario.com.br"/>
    <s v="PR"/>
    <s v="Perfumaria"/>
    <n v="0"/>
    <m/>
    <m/>
    <n v="206000"/>
    <n v="0"/>
    <n v="200000"/>
    <n v="0"/>
    <n v="0"/>
    <n v="0"/>
    <n v="0"/>
    <n v="6000"/>
    <m/>
    <m/>
    <m/>
    <m/>
    <m/>
    <m/>
    <m/>
    <m/>
    <m/>
    <m/>
    <m/>
    <m/>
    <m/>
    <m/>
    <m/>
    <m/>
    <m/>
    <m/>
    <m/>
    <m/>
    <m/>
    <n v="43144"/>
    <m/>
    <m/>
    <n v="0.5"/>
    <s v="Qualificação"/>
    <s v="Aberto"/>
    <x v="11"/>
    <s v="Grupo Boticário. Quantidade hipotética"/>
    <m/>
  </r>
  <r>
    <x v="1"/>
    <s v="Adalberto"/>
    <s v="Grupo Boticario"/>
    <s v="O Boticario"/>
    <s v="Eveli O BOTICARIO"/>
    <s v="Compras"/>
    <s v="(041) 3375-9280, R. 7373"/>
    <s v="eveli@grupoboticario.com.br"/>
    <s v="PR"/>
    <s v="Perfumaria"/>
    <n v="3850"/>
    <m/>
    <m/>
    <n v="14275800"/>
    <n v="0"/>
    <n v="13860000"/>
    <n v="0"/>
    <n v="0"/>
    <n v="0"/>
    <n v="0"/>
    <n v="415800"/>
    <m/>
    <m/>
    <m/>
    <m/>
    <m/>
    <m/>
    <m/>
    <m/>
    <m/>
    <m/>
    <m/>
    <m/>
    <m/>
    <m/>
    <m/>
    <m/>
    <m/>
    <m/>
    <m/>
    <m/>
    <m/>
    <m/>
    <m/>
    <m/>
    <n v="0.5"/>
    <s v="Qualificação"/>
    <s v="Aberto"/>
    <x v="11"/>
    <s v="Grupo Boticário. Quantidade hipotética"/>
    <m/>
  </r>
  <r>
    <x v="1"/>
    <s v="Adalberto"/>
    <s v="Grupo Boticario"/>
    <s v="Quem disse Berenice"/>
    <s v="Eveli O BOTICARIO"/>
    <s v="Compras"/>
    <s v="(041) 3375-9280, R. 7373"/>
    <s v="eveli@grupoboticario.com.br"/>
    <s v="PR"/>
    <s v="Perfumaria"/>
    <n v="0"/>
    <m/>
    <m/>
    <n v="871380"/>
    <n v="0"/>
    <n v="846000"/>
    <n v="0"/>
    <n v="0"/>
    <n v="0"/>
    <n v="0"/>
    <n v="25380"/>
    <m/>
    <m/>
    <m/>
    <m/>
    <m/>
    <m/>
    <m/>
    <m/>
    <m/>
    <m/>
    <m/>
    <m/>
    <m/>
    <m/>
    <m/>
    <m/>
    <m/>
    <m/>
    <m/>
    <m/>
    <m/>
    <m/>
    <m/>
    <m/>
    <n v="0.5"/>
    <s v="Qualificação"/>
    <s v="Aberto"/>
    <x v="11"/>
    <s v="Grupo Boticário. Quantidade hipotética"/>
    <m/>
  </r>
  <r>
    <x v="1"/>
    <s v="Adalberto"/>
    <s v="Grupo Boticario"/>
    <s v="The Beauty in Box"/>
    <s v="Eveli O BOTICARIO"/>
    <s v="Compras"/>
    <s v="(041) 3375-9280, R. 7373"/>
    <s v="eveli@grupoboticario.com.br"/>
    <s v="PR"/>
    <s v="Perfumaria"/>
    <n v="0"/>
    <m/>
    <m/>
    <n v="302572.79999999999"/>
    <n v="0"/>
    <n v="0"/>
    <n v="293760"/>
    <n v="0"/>
    <n v="0"/>
    <n v="0"/>
    <n v="8812.7999999999993"/>
    <m/>
    <m/>
    <m/>
    <m/>
    <m/>
    <m/>
    <m/>
    <m/>
    <m/>
    <m/>
    <m/>
    <m/>
    <m/>
    <m/>
    <m/>
    <m/>
    <m/>
    <m/>
    <m/>
    <m/>
    <m/>
    <m/>
    <m/>
    <m/>
    <n v="0.5"/>
    <s v="Qualificação"/>
    <s v="Aberto"/>
    <x v="11"/>
    <s v="Grupo Boticário. Quantidade hipotética"/>
    <m/>
  </r>
  <r>
    <x v="1"/>
    <s v="Adalberto"/>
    <s v="Grupo Morena Rosa"/>
    <s v="Clube Morena Rosa"/>
    <s v="Raonny Rafael"/>
    <s v="Compras"/>
    <s v="(044) 3351-5218"/>
    <s v="raonny.rafael@morenarosa.com.br"/>
    <s v="PR"/>
    <s v="Vestuário"/>
    <n v="15"/>
    <m/>
    <m/>
    <n v="139050"/>
    <n v="0"/>
    <n v="0"/>
    <n v="135000"/>
    <n v="0"/>
    <n v="0"/>
    <n v="0"/>
    <n v="4050"/>
    <m/>
    <m/>
    <m/>
    <m/>
    <m/>
    <m/>
    <m/>
    <m/>
    <m/>
    <m/>
    <m/>
    <m/>
    <m/>
    <m/>
    <m/>
    <m/>
    <m/>
    <m/>
    <m/>
    <m/>
    <m/>
    <m/>
    <m/>
    <m/>
    <n v="0.5"/>
    <s v="Qualificação"/>
    <s v="Aberto"/>
    <x v="11"/>
    <s v="Rede que vende as marcas do grupo."/>
    <m/>
  </r>
  <r>
    <x v="1"/>
    <s v="Adalberto"/>
    <s v="Grupo Morena Rosa"/>
    <s v="Lebôh"/>
    <s v="Raonny Rafael"/>
    <s v="Compras"/>
    <s v="(044) 3351-5218"/>
    <s v="raonny.rafael@morenarosa.com.br"/>
    <s v="PR"/>
    <s v="Vestuário"/>
    <s v="MM"/>
    <m/>
    <m/>
    <n v="21630"/>
    <n v="0"/>
    <n v="21000"/>
    <n v="0"/>
    <n v="0"/>
    <n v="0"/>
    <n v="0"/>
    <n v="630"/>
    <m/>
    <m/>
    <m/>
    <m/>
    <m/>
    <m/>
    <m/>
    <m/>
    <m/>
    <m/>
    <m/>
    <m/>
    <m/>
    <m/>
    <m/>
    <m/>
    <m/>
    <m/>
    <m/>
    <m/>
    <n v="43004"/>
    <n v="43123"/>
    <m/>
    <m/>
    <n v="0.5"/>
    <s v="Qualificação"/>
    <s v="Aberto"/>
    <x v="11"/>
    <s v="Sacola para Multimarcas"/>
    <m/>
  </r>
  <r>
    <x v="1"/>
    <s v="Adalberto"/>
    <s v="Grupo Morena Rosa"/>
    <s v="Maria Valentina"/>
    <s v="Raonny Rafael"/>
    <s v="Compras"/>
    <s v="(044) 3351-5218"/>
    <s v="raonny.rafael@morenarosa.com.br"/>
    <s v="PR"/>
    <s v="Vestuário"/>
    <s v="MM"/>
    <m/>
    <m/>
    <n v="10815"/>
    <n v="0"/>
    <n v="10500"/>
    <n v="0"/>
    <n v="0"/>
    <n v="0"/>
    <n v="0"/>
    <n v="315"/>
    <m/>
    <m/>
    <m/>
    <m/>
    <m/>
    <m/>
    <m/>
    <m/>
    <m/>
    <m/>
    <m/>
    <m/>
    <m/>
    <m/>
    <m/>
    <m/>
    <m/>
    <m/>
    <m/>
    <m/>
    <m/>
    <n v="43123"/>
    <m/>
    <m/>
    <n v="0.5"/>
    <s v="Prospecção"/>
    <s v="Aberto"/>
    <x v="11"/>
    <s v="Sacola para Multimarcas"/>
    <m/>
  </r>
  <r>
    <x v="1"/>
    <s v="Adalberto"/>
    <s v="Grupo Morena Rosa"/>
    <s v="Zinco"/>
    <s v="Ana Carolina Maroco"/>
    <s v="Compras"/>
    <s v="-"/>
    <s v="-"/>
    <s v="PR"/>
    <s v="Vestuário"/>
    <s v="MM"/>
    <m/>
    <m/>
    <n v="21630"/>
    <n v="0"/>
    <n v="21000"/>
    <n v="0"/>
    <n v="0"/>
    <n v="0"/>
    <n v="0"/>
    <n v="630"/>
    <m/>
    <m/>
    <m/>
    <m/>
    <m/>
    <m/>
    <m/>
    <m/>
    <m/>
    <m/>
    <m/>
    <m/>
    <m/>
    <m/>
    <m/>
    <m/>
    <m/>
    <m/>
    <m/>
    <m/>
    <m/>
    <n v="43123"/>
    <m/>
    <m/>
    <n v="0.5"/>
    <s v="Qualificação"/>
    <s v="Aberto"/>
    <x v="11"/>
    <s v="Sacola para Multimarcas"/>
    <m/>
  </r>
  <r>
    <x v="1"/>
    <s v="Adalberto"/>
    <s v="Grupo Osmoze"/>
    <s v="Eventual Jeans"/>
    <s v="-"/>
    <s v="-"/>
    <s v="(044) 3351-1000"/>
    <s v="-"/>
    <s v="PR"/>
    <s v="Vestuário"/>
    <s v="3 + MM + E-commerce"/>
    <m/>
    <m/>
    <n v="36462"/>
    <n v="0"/>
    <n v="21000"/>
    <n v="14400"/>
    <n v="0"/>
    <n v="0"/>
    <n v="0"/>
    <n v="1062"/>
    <m/>
    <m/>
    <m/>
    <m/>
    <m/>
    <m/>
    <m/>
    <m/>
    <m/>
    <m/>
    <m/>
    <m/>
    <m/>
    <m/>
    <m/>
    <m/>
    <m/>
    <m/>
    <m/>
    <m/>
    <m/>
    <n v="43123"/>
    <m/>
    <m/>
    <n v="0.5"/>
    <s v="Qualificação"/>
    <s v="Aberto"/>
    <x v="11"/>
    <s v="Sacola fora de especificação nossa"/>
    <m/>
  </r>
  <r>
    <x v="1"/>
    <s v="Adalberto"/>
    <s v="Grupo Osmoze"/>
    <s v="Osmoze"/>
    <s v="-"/>
    <s v="-"/>
    <s v="-"/>
    <s v="-"/>
    <s v="PR"/>
    <s v="Vestuário"/>
    <s v="4 + MM + E-Commerce"/>
    <m/>
    <m/>
    <n v="41406"/>
    <n v="0"/>
    <n v="21000"/>
    <n v="19200"/>
    <n v="0"/>
    <n v="0"/>
    <n v="0"/>
    <n v="1206"/>
    <m/>
    <m/>
    <m/>
    <m/>
    <m/>
    <m/>
    <m/>
    <m/>
    <m/>
    <m/>
    <m/>
    <m/>
    <m/>
    <m/>
    <m/>
    <m/>
    <m/>
    <m/>
    <m/>
    <m/>
    <m/>
    <n v="43124"/>
    <m/>
    <m/>
    <n v="0.5"/>
    <s v="Qualificação"/>
    <s v="Aberto"/>
    <x v="11"/>
    <s v="Sacola fora de especificação nossa"/>
    <m/>
  </r>
  <r>
    <x v="1"/>
    <s v="Adalberto"/>
    <s v="Grupo Osmoze"/>
    <s v="Z-32"/>
    <s v="-"/>
    <s v="-"/>
    <s v="(044) 3351-1000"/>
    <s v="-"/>
    <s v="PR"/>
    <s v="Vestuário"/>
    <s v="8 + MM"/>
    <m/>
    <m/>
    <n v="41406"/>
    <n v="0"/>
    <n v="21000"/>
    <n v="19200"/>
    <n v="0"/>
    <n v="0"/>
    <n v="0"/>
    <n v="1206"/>
    <m/>
    <m/>
    <m/>
    <m/>
    <m/>
    <m/>
    <m/>
    <m/>
    <m/>
    <m/>
    <m/>
    <m/>
    <m/>
    <m/>
    <m/>
    <m/>
    <m/>
    <m/>
    <m/>
    <m/>
    <m/>
    <n v="43124"/>
    <m/>
    <m/>
    <n v="0.5"/>
    <s v="Qualificação"/>
    <s v="Aberto"/>
    <x v="11"/>
    <s v="-"/>
    <m/>
  </r>
  <r>
    <x v="1"/>
    <s v="Adalberto"/>
    <s v="Grupo PL"/>
    <s v="La Rossi"/>
    <s v="Fernando PLConfecções"/>
    <s v="Compras"/>
    <s v="(044) 3351-1400, R. 235"/>
    <s v="fernando@plconfeccoes.com.br"/>
    <s v="PR"/>
    <s v="Vestuário"/>
    <s v="MM"/>
    <m/>
    <m/>
    <n v="21630"/>
    <n v="0"/>
    <n v="21000"/>
    <n v="0"/>
    <n v="0"/>
    <n v="0"/>
    <n v="0"/>
    <n v="630"/>
    <m/>
    <m/>
    <m/>
    <m/>
    <m/>
    <m/>
    <m/>
    <m/>
    <m/>
    <m/>
    <m/>
    <m/>
    <m/>
    <m/>
    <m/>
    <m/>
    <m/>
    <m/>
    <m/>
    <m/>
    <m/>
    <n v="43124"/>
    <m/>
    <m/>
    <n v="0.5"/>
    <s v="Qualificação"/>
    <s v="Aberto"/>
    <x v="11"/>
    <s v="Sacola para Multimarcas"/>
    <m/>
  </r>
  <r>
    <x v="1"/>
    <s v="Adalberto"/>
    <s v="Grupo PL"/>
    <s v="Nine Pockets"/>
    <s v="Fernando PLConfecções"/>
    <s v="Compras"/>
    <s v="(044) 3351-1400, R. 235"/>
    <s v="fernando@plconfeccoes.com.br"/>
    <s v="PR"/>
    <s v="Vestuário"/>
    <s v="MM"/>
    <m/>
    <m/>
    <n v="21630"/>
    <n v="0"/>
    <n v="21000"/>
    <n v="0"/>
    <n v="0"/>
    <n v="0"/>
    <n v="0"/>
    <n v="630"/>
    <m/>
    <m/>
    <m/>
    <m/>
    <m/>
    <m/>
    <m/>
    <m/>
    <m/>
    <m/>
    <m/>
    <m/>
    <m/>
    <m/>
    <m/>
    <m/>
    <m/>
    <m/>
    <m/>
    <m/>
    <m/>
    <n v="43123"/>
    <m/>
    <m/>
    <n v="0.5"/>
    <s v="Qualificação"/>
    <s v="Aberto"/>
    <x v="11"/>
    <s v="Sacola para Multimarcas"/>
    <m/>
  </r>
  <r>
    <x v="1"/>
    <s v="Adalberto"/>
    <s v="Grupo PL"/>
    <s v="Tuaren"/>
    <s v="Fernando PLConfecções"/>
    <s v="Compras"/>
    <s v="(044) 3351-1400, R. 235"/>
    <s v="fernando@plconfeccoes.com.br"/>
    <s v="PR"/>
    <s v="Vestuário"/>
    <s v="12 + MM"/>
    <m/>
    <m/>
    <n v="80958"/>
    <n v="0"/>
    <n v="21000"/>
    <n v="57600"/>
    <n v="0"/>
    <n v="0"/>
    <n v="0"/>
    <n v="2358"/>
    <m/>
    <m/>
    <m/>
    <m/>
    <m/>
    <m/>
    <m/>
    <m/>
    <m/>
    <m/>
    <m/>
    <m/>
    <m/>
    <m/>
    <m/>
    <m/>
    <m/>
    <m/>
    <m/>
    <m/>
    <m/>
    <n v="43123"/>
    <m/>
    <m/>
    <n v="0.5"/>
    <s v="Qualificação"/>
    <s v="Aberto"/>
    <x v="11"/>
    <s v="Substituiu as lojas puramania. "/>
    <m/>
  </r>
  <r>
    <x v="1"/>
    <s v="Adalberto"/>
    <s v="Grupo Recco Praia"/>
    <s v="Alto Giro"/>
    <s v="-"/>
    <s v="-"/>
    <s v="(044) 2101-6262"/>
    <s v="-"/>
    <s v="PR"/>
    <s v="Vestuário"/>
    <n v="10"/>
    <m/>
    <m/>
    <n v="36565"/>
    <n v="0"/>
    <n v="0"/>
    <n v="35500"/>
    <n v="0"/>
    <n v="0"/>
    <n v="0"/>
    <n v="1065"/>
    <m/>
    <m/>
    <m/>
    <m/>
    <m/>
    <m/>
    <m/>
    <m/>
    <m/>
    <m/>
    <m/>
    <m/>
    <m/>
    <m/>
    <m/>
    <m/>
    <m/>
    <m/>
    <m/>
    <m/>
    <m/>
    <n v="43123"/>
    <m/>
    <m/>
    <n v="0.5"/>
    <s v="Qualificação"/>
    <s v="Aberto"/>
    <x v="11"/>
    <s v="-"/>
    <m/>
  </r>
  <r>
    <x v="1"/>
    <s v="Adalberto"/>
    <s v="Grupo RZM"/>
    <s v="Luleg"/>
    <s v="-"/>
    <s v="-"/>
    <s v="(044) 3018-8400"/>
    <s v="-"/>
    <s v="PR"/>
    <s v="Vestuário"/>
    <n v="9"/>
    <m/>
    <m/>
    <n v="44496"/>
    <n v="0"/>
    <n v="0"/>
    <n v="43200"/>
    <n v="0"/>
    <n v="0"/>
    <n v="0"/>
    <n v="1296"/>
    <m/>
    <m/>
    <m/>
    <m/>
    <m/>
    <m/>
    <m/>
    <m/>
    <m/>
    <m/>
    <m/>
    <m/>
    <m/>
    <m/>
    <m/>
    <m/>
    <m/>
    <m/>
    <m/>
    <m/>
    <n v="43011"/>
    <n v="43124"/>
    <m/>
    <m/>
    <n v="0.5"/>
    <s v="Qualificação"/>
    <s v="Aberto"/>
    <x v="11"/>
    <s v="-"/>
    <m/>
  </r>
  <r>
    <x v="1"/>
    <s v="Adalberto"/>
    <s v="Grupo RZM"/>
    <s v="Viber"/>
    <s v="-"/>
    <s v="-"/>
    <s v="(044) 3018-8400"/>
    <s v="-"/>
    <s v="PR"/>
    <s v="Vestuário"/>
    <s v="MM"/>
    <m/>
    <m/>
    <n v="21630"/>
    <n v="0"/>
    <n v="21000"/>
    <n v="0"/>
    <n v="0"/>
    <n v="0"/>
    <n v="0"/>
    <n v="630"/>
    <m/>
    <m/>
    <m/>
    <m/>
    <m/>
    <m/>
    <m/>
    <m/>
    <m/>
    <m/>
    <m/>
    <m/>
    <m/>
    <m/>
    <m/>
    <m/>
    <m/>
    <m/>
    <m/>
    <m/>
    <m/>
    <n v="43123"/>
    <m/>
    <m/>
    <n v="0.5"/>
    <s v="Qualificação"/>
    <s v="Aberto"/>
    <x v="11"/>
    <s v="Sacola para Multimarcas"/>
    <m/>
  </r>
  <r>
    <x v="1"/>
    <s v="Adalberto"/>
    <s v="Happy Walk"/>
    <s v="Happy Walk"/>
    <s v="Marcia HAPPY WALK"/>
    <s v="Compras"/>
    <s v="(041) 3019-4029, (041) 3212-3672, (041) 3024-4445"/>
    <s v="sal@happywalk.com.br"/>
    <s v="PR"/>
    <s v="Calçados"/>
    <n v="11"/>
    <m/>
    <m/>
    <n v="38068.800000000003"/>
    <n v="0"/>
    <n v="36960"/>
    <n v="0"/>
    <n v="0"/>
    <n v="0"/>
    <n v="0"/>
    <n v="1108.8"/>
    <m/>
    <m/>
    <m/>
    <m/>
    <m/>
    <m/>
    <m/>
    <m/>
    <m/>
    <m/>
    <m/>
    <m/>
    <m/>
    <m/>
    <m/>
    <m/>
    <m/>
    <m/>
    <m/>
    <m/>
    <m/>
    <n v="43123"/>
    <m/>
    <m/>
    <n v="0.5"/>
    <s v="Qualificação"/>
    <s v="Aberto"/>
    <x v="11"/>
    <s v="-"/>
    <m/>
  </r>
  <r>
    <x v="1"/>
    <s v="Adalberto"/>
    <s v="Herbarium"/>
    <s v="Herbarium"/>
    <s v="Vanessa Herbarium"/>
    <s v="Compras"/>
    <s v="0800 723 8383"/>
    <n v="0"/>
    <s v="PR"/>
    <s v="Perfumaria"/>
    <s v="MM"/>
    <m/>
    <m/>
    <n v="21630"/>
    <n v="0"/>
    <n v="21000"/>
    <n v="0"/>
    <n v="0"/>
    <n v="0"/>
    <n v="0"/>
    <n v="630"/>
    <m/>
    <m/>
    <m/>
    <m/>
    <m/>
    <m/>
    <m/>
    <m/>
    <m/>
    <m/>
    <m/>
    <m/>
    <m/>
    <m/>
    <m/>
    <m/>
    <m/>
    <m/>
    <m/>
    <m/>
    <n v="43000"/>
    <n v="43143"/>
    <m/>
    <m/>
    <n v="0.5"/>
    <s v="Qualificação"/>
    <s v="Aberto"/>
    <x v="11"/>
    <s v="-"/>
    <m/>
  </r>
  <r>
    <x v="1"/>
    <s v="Adalberto"/>
    <s v="Icab Chocolates"/>
    <s v="Icab Chocolates"/>
    <s v="Thiago Icab Chocolates"/>
    <s v="Compras"/>
    <s v="(041) 3029-2391, (041) 3076-8980"/>
    <s v="thiago@chocolatesicab.com.br"/>
    <s v="PR"/>
    <s v="Alimentos e bebidas"/>
    <n v="6"/>
    <m/>
    <m/>
    <n v="44496"/>
    <n v="0"/>
    <n v="0"/>
    <n v="43200"/>
    <n v="0"/>
    <n v="0"/>
    <n v="0"/>
    <n v="1296"/>
    <m/>
    <m/>
    <m/>
    <m/>
    <m/>
    <m/>
    <m/>
    <m/>
    <m/>
    <m/>
    <m/>
    <m/>
    <m/>
    <m/>
    <m/>
    <m/>
    <m/>
    <m/>
    <m/>
    <m/>
    <m/>
    <m/>
    <m/>
    <m/>
    <n v="0.5"/>
    <s v="Qualificação"/>
    <s v="Aberto"/>
    <x v="11"/>
    <s v="-"/>
    <m/>
  </r>
  <r>
    <x v="1"/>
    <s v="Adalberto"/>
    <s v="JACK GOLD"/>
    <s v="JACK GOLD"/>
    <s v="Marcelo JACK GOLD"/>
    <s v="Compras"/>
    <s v="(041) 3398-9898"/>
    <n v="0"/>
    <s v="PR"/>
    <s v="Perfumaria"/>
    <s v="Revendedoras"/>
    <m/>
    <m/>
    <n v="10815"/>
    <n v="0"/>
    <n v="10500"/>
    <n v="0"/>
    <n v="0"/>
    <n v="0"/>
    <n v="0"/>
    <n v="315"/>
    <m/>
    <m/>
    <m/>
    <m/>
    <m/>
    <m/>
    <m/>
    <m/>
    <m/>
    <m/>
    <m/>
    <m/>
    <m/>
    <m/>
    <m/>
    <m/>
    <m/>
    <m/>
    <m/>
    <m/>
    <n v="43000"/>
    <n v="43143"/>
    <m/>
    <m/>
    <n v="0.5"/>
    <s v="Qualificação"/>
    <s v="Aberto"/>
    <x v="11"/>
    <s v="Sacolas para as revendedoras"/>
    <m/>
  </r>
  <r>
    <x v="1"/>
    <s v="Adalberto"/>
    <s v="JASMINE Alimentos"/>
    <s v="JASMINE Alimentos"/>
    <s v="-"/>
    <s v="-"/>
    <s v="(041) 2106-7871"/>
    <s v="sac@jasminealimentos.com.br"/>
    <s v="PR"/>
    <s v="Alimentos e bebidas"/>
    <s v="Fábrica"/>
    <m/>
    <m/>
    <n v="0"/>
    <n v="0"/>
    <n v="0"/>
    <n v="0"/>
    <n v="0"/>
    <n v="0"/>
    <n v="0"/>
    <n v="0"/>
    <m/>
    <m/>
    <m/>
    <m/>
    <m/>
    <m/>
    <m/>
    <m/>
    <m/>
    <m/>
    <m/>
    <m/>
    <m/>
    <m/>
    <m/>
    <m/>
    <m/>
    <m/>
    <m/>
    <m/>
    <m/>
    <n v="43143"/>
    <m/>
    <m/>
    <n v="0.5"/>
    <s v="Prospecção"/>
    <s v="Aberto"/>
    <x v="11"/>
    <s v="-"/>
    <m/>
  </r>
  <r>
    <x v="1"/>
    <s v="Adalberto"/>
    <s v="KNT Jeans"/>
    <s v="KNT Jeans"/>
    <s v="Jessica KNT Jeans"/>
    <s v="Compras"/>
    <s v="(044) 3033-8800"/>
    <s v="marketing1@kntjeans.com.br"/>
    <s v="PR"/>
    <s v="Vestuário"/>
    <s v="MM"/>
    <m/>
    <m/>
    <n v="21630"/>
    <n v="0"/>
    <n v="21000"/>
    <n v="0"/>
    <n v="0"/>
    <n v="0"/>
    <n v="0"/>
    <n v="630"/>
    <m/>
    <m/>
    <m/>
    <m/>
    <m/>
    <m/>
    <m/>
    <m/>
    <m/>
    <m/>
    <m/>
    <m/>
    <m/>
    <m/>
    <m/>
    <m/>
    <m/>
    <m/>
    <m/>
    <m/>
    <m/>
    <m/>
    <m/>
    <m/>
    <n v="0.5"/>
    <s v="Qualificação"/>
    <s v="Aberto"/>
    <x v="11"/>
    <s v="Sacola para Multimarcas"/>
    <m/>
  </r>
  <r>
    <x v="1"/>
    <s v="Adalberto"/>
    <s v="Lado Avesso"/>
    <s v="Lado Avesso"/>
    <s v="Antônio (Toninho) LADO AVESSO"/>
    <s v="Compras"/>
    <s v="(044) 3218-3000, (044) 98812-8062"/>
    <n v="0"/>
    <s v="PR"/>
    <s v="Vestuário"/>
    <s v="MM"/>
    <m/>
    <m/>
    <n v="21630"/>
    <n v="0"/>
    <n v="21000"/>
    <n v="0"/>
    <n v="0"/>
    <n v="0"/>
    <n v="0"/>
    <n v="630"/>
    <m/>
    <m/>
    <m/>
    <m/>
    <m/>
    <m/>
    <m/>
    <m/>
    <m/>
    <m/>
    <m/>
    <m/>
    <m/>
    <m/>
    <m/>
    <m/>
    <m/>
    <m/>
    <m/>
    <m/>
    <n v="43000"/>
    <n v="43124"/>
    <m/>
    <m/>
    <n v="0.5"/>
    <s v="Qualificação"/>
    <s v="Aberto"/>
    <x v="11"/>
    <s v="Sacola para Multimarcas. Mudou recentemente a sacola. Passou por momentos ruins financeiros, abrindo até processo de Recuperação Judicial"/>
    <m/>
  </r>
  <r>
    <x v="1"/>
    <s v="Adalberto"/>
    <s v="Lafort"/>
    <s v="Lafort"/>
    <s v="Paula LAFORT"/>
    <s v="Compras"/>
    <s v="(044) 3111-1442"/>
    <s v="paula@lafort.com.br"/>
    <s v="PR"/>
    <s v="Vestuário"/>
    <s v="9 + MM"/>
    <m/>
    <m/>
    <n v="51500"/>
    <n v="0"/>
    <n v="50000"/>
    <n v="0"/>
    <n v="0"/>
    <n v="0"/>
    <n v="0"/>
    <n v="1500"/>
    <m/>
    <m/>
    <m/>
    <m/>
    <m/>
    <m/>
    <m/>
    <m/>
    <m/>
    <m/>
    <m/>
    <m/>
    <m/>
    <m/>
    <m/>
    <m/>
    <m/>
    <m/>
    <m/>
    <m/>
    <n v="42998"/>
    <n v="43124"/>
    <m/>
    <m/>
    <n v="0.5"/>
    <s v="Qualificação"/>
    <s v="Aberto"/>
    <x v="11"/>
    <s v="-"/>
    <m/>
  </r>
  <r>
    <x v="1"/>
    <s v="Adalberto"/>
    <s v="Livrarias Curitiba"/>
    <s v="Livrarias Curitiba"/>
    <s v="Anabelle Ferreira Machado"/>
    <s v="Compras - Sacolas"/>
    <s v="(041) 3330-5092, (41) 3330-5191"/>
    <s v="anabelle@livrariascuritiba.com.br"/>
    <s v="PR"/>
    <s v="Outros"/>
    <n v="22"/>
    <m/>
    <m/>
    <n v="844034.64900000009"/>
    <n v="584628.30000000005"/>
    <n v="0"/>
    <n v="0"/>
    <n v="0"/>
    <n v="241867.49999999997"/>
    <n v="0"/>
    <n v="17538.849000000002"/>
    <n v="343900"/>
    <n v="43021"/>
    <m/>
    <m/>
    <m/>
    <m/>
    <m/>
    <m/>
    <m/>
    <m/>
    <m/>
    <m/>
    <m/>
    <m/>
    <m/>
    <m/>
    <m/>
    <m/>
    <m/>
    <m/>
    <m/>
    <n v="43124"/>
    <m/>
    <m/>
    <n v="0.5"/>
    <s v="Negociação"/>
    <s v="Perda"/>
    <x v="11"/>
    <s v="Já orçamos para 5 meses. Em Março terá nova reuniao com o cliente."/>
    <m/>
  </r>
  <r>
    <x v="1"/>
    <s v="Adalberto"/>
    <s v="Lojas Leve"/>
    <s v="Lojas Leve"/>
    <s v="-"/>
    <s v="-"/>
    <s v="-"/>
    <s v="ouvidoria@lojasleve.com.br"/>
    <s v="PR"/>
    <s v="Outros"/>
    <n v="55"/>
    <m/>
    <m/>
    <n v="237930"/>
    <n v="231000"/>
    <n v="0"/>
    <n v="0"/>
    <n v="0"/>
    <n v="0"/>
    <n v="0"/>
    <n v="6930"/>
    <m/>
    <m/>
    <m/>
    <m/>
    <m/>
    <m/>
    <m/>
    <m/>
    <m/>
    <m/>
    <m/>
    <m/>
    <m/>
    <m/>
    <m/>
    <m/>
    <m/>
    <m/>
    <m/>
    <m/>
    <n v="43074"/>
    <n v="43143"/>
    <m/>
    <m/>
    <n v="0.5"/>
    <s v="Prospecção"/>
    <s v="Aberto"/>
    <x v="11"/>
    <s v="Sacola fora de configuração"/>
    <m/>
  </r>
  <r>
    <x v="1"/>
    <s v="Adalberto"/>
    <s v="Lumae Pratas"/>
    <s v="Lumae Pratas"/>
    <s v="Luiz Carlos"/>
    <s v="Compras"/>
    <s v="(041) 3086-1667, (041) 3225-2668"/>
    <s v="lumae@lumae.com.br"/>
    <s v="PR"/>
    <s v="Acessórios"/>
    <s v="11 + E-commerce + Revendedoras"/>
    <m/>
    <m/>
    <n v="69834"/>
    <n v="0"/>
    <n v="15000"/>
    <n v="52800"/>
    <n v="0"/>
    <n v="0"/>
    <n v="0"/>
    <n v="2034"/>
    <m/>
    <m/>
    <m/>
    <m/>
    <m/>
    <m/>
    <m/>
    <m/>
    <m/>
    <m/>
    <m/>
    <m/>
    <m/>
    <m/>
    <m/>
    <m/>
    <m/>
    <m/>
    <m/>
    <m/>
    <m/>
    <m/>
    <m/>
    <m/>
    <n v="0.5"/>
    <s v="Qualificação"/>
    <s v="Aberto"/>
    <x v="11"/>
    <s v="As Sacolas são offet, mas podemos trabalhar para mudar. Além disso, tem a ação junto às revendedoras de prata."/>
    <m/>
  </r>
  <r>
    <x v="1"/>
    <s v="Adalberto"/>
    <s v="Madero"/>
    <s v="Madero"/>
    <s v="Cassio MADERO"/>
    <s v="Compras"/>
    <s v="(041) 3014-7438"/>
    <n v="0"/>
    <s v="PR"/>
    <s v="Alimentos e bebidas"/>
    <n v="94"/>
    <m/>
    <m/>
    <n v="146350"/>
    <n v="0"/>
    <n v="39480"/>
    <n v="0"/>
    <n v="50000"/>
    <n v="0"/>
    <n v="0"/>
    <n v="56870"/>
    <m/>
    <m/>
    <m/>
    <m/>
    <m/>
    <m/>
    <m/>
    <m/>
    <m/>
    <m/>
    <m/>
    <m/>
    <m/>
    <m/>
    <m/>
    <m/>
    <m/>
    <m/>
    <m/>
    <m/>
    <m/>
    <m/>
    <m/>
    <m/>
    <n v="0.5"/>
    <s v="Qualificação"/>
    <s v="Aberto"/>
    <x v="11"/>
    <s v="Muitos produtos (caixinhas, seda, tags, etc.) Ver se nos encaixamos neste perfil"/>
    <m/>
  </r>
  <r>
    <x v="1"/>
    <s v="Adalberto"/>
    <s v="Maria Dolores Acessorios"/>
    <s v="Maria Dolores Acessorios"/>
    <s v="Fernando Ramieri"/>
    <s v="Exportação"/>
    <s v="(041) 3026-1302"/>
    <s v="fernando.ranieri@designmariadolores.com"/>
    <s v="PR"/>
    <s v="Acessórios"/>
    <n v="5"/>
    <m/>
    <m/>
    <n v="18540"/>
    <n v="0"/>
    <n v="0"/>
    <n v="18000"/>
    <n v="0"/>
    <n v="0"/>
    <n v="0"/>
    <n v="540"/>
    <m/>
    <m/>
    <m/>
    <m/>
    <m/>
    <m/>
    <m/>
    <m/>
    <m/>
    <m/>
    <m/>
    <m/>
    <m/>
    <m/>
    <m/>
    <m/>
    <m/>
    <m/>
    <m/>
    <m/>
    <m/>
    <m/>
    <m/>
    <m/>
    <n v="0.5"/>
    <s v="Qualificação"/>
    <s v="Aberto"/>
    <x v="11"/>
    <s v="-"/>
    <m/>
  </r>
  <r>
    <x v="1"/>
    <s v="Adalberto"/>
    <s v="Mestre Cervejeiro"/>
    <s v="Mestre Cervejeiro"/>
    <s v="-"/>
    <s v="-"/>
    <s v="-"/>
    <s v="-"/>
    <s v="PR"/>
    <s v="Alimentos e bebidas"/>
    <n v="39"/>
    <m/>
    <m/>
    <n v="102217.2"/>
    <n v="15000"/>
    <n v="0"/>
    <n v="84240"/>
    <n v="0"/>
    <n v="0"/>
    <n v="0"/>
    <n v="2977.2"/>
    <m/>
    <m/>
    <m/>
    <m/>
    <m/>
    <m/>
    <m/>
    <m/>
    <m/>
    <m/>
    <m/>
    <m/>
    <m/>
    <m/>
    <m/>
    <m/>
    <m/>
    <m/>
    <m/>
    <m/>
    <n v="43019"/>
    <m/>
    <m/>
    <m/>
    <n v="0.5"/>
    <s v="Prospecção"/>
    <s v="Aberto"/>
    <x v="11"/>
    <s v="Rede crescendo. Sacolas resistentes e rígidas"/>
    <m/>
  </r>
  <r>
    <x v="1"/>
    <s v="Adalberto"/>
    <s v="MGD Brands"/>
    <s v="Megadose Moda Gestante"/>
    <s v="Angelo MEGADOSE"/>
    <s v="Compras"/>
    <s v="(044) 3631-5116, (044) 99977-3126"/>
    <s v="compras4@megadose.com.br"/>
    <s v="PR"/>
    <s v="Vestuário"/>
    <s v="MM"/>
    <m/>
    <m/>
    <n v="21630"/>
    <n v="0"/>
    <n v="21000"/>
    <n v="0"/>
    <n v="0"/>
    <n v="0"/>
    <n v="0"/>
    <n v="630"/>
    <m/>
    <m/>
    <m/>
    <m/>
    <m/>
    <m/>
    <m/>
    <m/>
    <m/>
    <m/>
    <m/>
    <m/>
    <m/>
    <m/>
    <m/>
    <m/>
    <m/>
    <m/>
    <m/>
    <m/>
    <m/>
    <m/>
    <m/>
    <m/>
    <n v="0.5"/>
    <s v="Qualificação"/>
    <s v="Aberto"/>
    <x v="11"/>
    <s v="Sacola para Multimarcas"/>
    <m/>
  </r>
  <r>
    <x v="1"/>
    <s v="Adalberto"/>
    <s v="Moikana"/>
    <s v="Moikana"/>
    <s v="Edilaine MOIKANA"/>
    <s v="Compras"/>
    <s v="(044) 3032-8900"/>
    <s v="compras1@moikana.com.br"/>
    <s v="PR"/>
    <s v="Vestuário"/>
    <s v="MM + E-commerce"/>
    <m/>
    <m/>
    <n v="21630"/>
    <n v="0"/>
    <n v="21000"/>
    <n v="0"/>
    <n v="0"/>
    <n v="0"/>
    <n v="0"/>
    <n v="630"/>
    <m/>
    <m/>
    <m/>
    <m/>
    <m/>
    <m/>
    <m/>
    <m/>
    <m/>
    <m/>
    <m/>
    <m/>
    <m/>
    <m/>
    <m/>
    <m/>
    <m/>
    <m/>
    <m/>
    <m/>
    <m/>
    <n v="43125"/>
    <m/>
    <m/>
    <n v="0.5"/>
    <s v="Qualificação"/>
    <s v="Aberto"/>
    <x v="11"/>
    <s v="Sacola para Multimarcas"/>
    <m/>
  </r>
  <r>
    <x v="1"/>
    <s v="Adalberto"/>
    <s v="Morifarma"/>
    <s v="Morifarma"/>
    <s v="Paulo Fernandes"/>
    <s v="Comercial"/>
    <s v="(041) 30787701, (041) 99972-6545"/>
    <n v="0"/>
    <s v="PR"/>
    <s v="Farma"/>
    <n v="35"/>
    <m/>
    <m/>
    <n v="31518"/>
    <n v="0"/>
    <n v="30600"/>
    <n v="0"/>
    <n v="0"/>
    <n v="0"/>
    <n v="0"/>
    <n v="918"/>
    <m/>
    <m/>
    <m/>
    <m/>
    <m/>
    <m/>
    <m/>
    <m/>
    <m/>
    <m/>
    <m/>
    <m/>
    <m/>
    <m/>
    <m/>
    <m/>
    <m/>
    <m/>
    <m/>
    <m/>
    <n v="43004"/>
    <n v="43125"/>
    <m/>
    <m/>
    <n v="0.5"/>
    <s v="Qualificação"/>
    <s v="Aberto"/>
    <x v="11"/>
    <s v="Projeto Sacola presente. Considerado 5 sacolas ao dia por loja. Diminuí a quantidade de lojas em 50%"/>
    <m/>
  </r>
  <r>
    <x v="1"/>
    <s v="Adalberto"/>
    <s v="Multiloja"/>
    <s v="Multiloja"/>
    <s v="Tatiane MULTILOJA"/>
    <s v="Marketing"/>
    <s v="-"/>
    <s v="-"/>
    <s v="PR"/>
    <s v="Outros"/>
    <n v="72"/>
    <m/>
    <m/>
    <n v="311472"/>
    <n v="302400"/>
    <n v="0"/>
    <n v="0"/>
    <n v="0"/>
    <n v="0"/>
    <n v="0"/>
    <n v="9072"/>
    <m/>
    <m/>
    <m/>
    <m/>
    <m/>
    <m/>
    <m/>
    <m/>
    <m/>
    <m/>
    <m/>
    <m/>
    <m/>
    <m/>
    <m/>
    <m/>
    <m/>
    <m/>
    <m/>
    <m/>
    <n v="43004"/>
    <n v="43144"/>
    <m/>
    <m/>
    <n v="0.5"/>
    <s v="Qualificação"/>
    <s v="Aberto"/>
    <x v="11"/>
    <s v="Sacola fora de configuração"/>
    <m/>
  </r>
  <r>
    <x v="1"/>
    <s v="Adalberto"/>
    <s v="NATUPHITUS"/>
    <s v="NATUPHITUS"/>
    <s v="Nilza Natuphitus"/>
    <s v="Compras"/>
    <s v="-"/>
    <s v="-"/>
    <s v="PR"/>
    <s v="Perfumaria"/>
    <s v="E-commerce"/>
    <m/>
    <m/>
    <n v="15450"/>
    <n v="0"/>
    <n v="15000"/>
    <n v="0"/>
    <n v="0"/>
    <n v="0"/>
    <n v="0"/>
    <n v="450"/>
    <m/>
    <m/>
    <m/>
    <m/>
    <m/>
    <m/>
    <m/>
    <m/>
    <m/>
    <m/>
    <m/>
    <m/>
    <m/>
    <m/>
    <m/>
    <m/>
    <m/>
    <m/>
    <m/>
    <m/>
    <m/>
    <m/>
    <m/>
    <m/>
    <n v="0.5"/>
    <s v="Qualificação"/>
    <s v="Aberto"/>
    <x v="11"/>
    <m/>
    <m/>
  </r>
  <r>
    <x v="1"/>
    <s v="Adalberto"/>
    <s v="NUTRILATINA"/>
    <s v="NUTRILATINA"/>
    <s v="-"/>
    <s v="-"/>
    <s v="(041) 3037-9100"/>
    <n v="0"/>
    <s v="PR"/>
    <s v="Alimentos e bebidas"/>
    <s v="Fábrica"/>
    <m/>
    <m/>
    <n v="0"/>
    <n v="0"/>
    <n v="0"/>
    <n v="0"/>
    <n v="0"/>
    <n v="0"/>
    <n v="0"/>
    <n v="0"/>
    <m/>
    <m/>
    <m/>
    <m/>
    <m/>
    <m/>
    <m/>
    <m/>
    <m/>
    <m/>
    <m/>
    <m/>
    <m/>
    <m/>
    <m/>
    <m/>
    <m/>
    <m/>
    <m/>
    <m/>
    <m/>
    <m/>
    <m/>
    <m/>
    <n v="0.5"/>
    <s v="Prospecção"/>
    <s v="Aberto"/>
    <x v="11"/>
    <s v="Fábrica"/>
    <m/>
  </r>
  <r>
    <x v="1"/>
    <s v="Adalberto"/>
    <s v="Omar Calcados"/>
    <s v="Omar Calcados"/>
    <s v="Guilherme Sanchotene"/>
    <s v="Compras"/>
    <s v="(041) 3233-4954, (041) 3901-7700"/>
    <s v="guilherme@lojasomar.com.br"/>
    <s v="PR"/>
    <s v="Calçados"/>
    <n v="29"/>
    <m/>
    <m/>
    <n v="125454"/>
    <n v="121800"/>
    <n v="0"/>
    <n v="0"/>
    <n v="0"/>
    <n v="0"/>
    <n v="0"/>
    <n v="3654"/>
    <m/>
    <m/>
    <m/>
    <m/>
    <m/>
    <m/>
    <m/>
    <m/>
    <m/>
    <m/>
    <m/>
    <m/>
    <m/>
    <m/>
    <m/>
    <m/>
    <m/>
    <m/>
    <m/>
    <m/>
    <m/>
    <m/>
    <m/>
    <m/>
    <n v="0.5"/>
    <s v="Qualificação"/>
    <s v="Aberto"/>
    <x v="11"/>
    <s v="-"/>
    <m/>
  </r>
  <r>
    <x v="1"/>
    <s v="Adalberto"/>
    <s v="Otello"/>
    <s v="Otello"/>
    <s v="Felipe OTELLO"/>
    <s v="Compras"/>
    <s v="(041) 3329-0137"/>
    <s v="otello@netpar.com.br"/>
    <s v="PR"/>
    <s v="Vestuário"/>
    <n v="7"/>
    <m/>
    <m/>
    <n v="38934"/>
    <n v="0"/>
    <n v="0"/>
    <n v="37800"/>
    <n v="0"/>
    <n v="0"/>
    <n v="0"/>
    <n v="1134"/>
    <m/>
    <m/>
    <m/>
    <m/>
    <m/>
    <m/>
    <m/>
    <m/>
    <m/>
    <m/>
    <m/>
    <m/>
    <m/>
    <m/>
    <m/>
    <m/>
    <m/>
    <m/>
    <m/>
    <m/>
    <n v="43004"/>
    <m/>
    <m/>
    <m/>
    <n v="0.5"/>
    <s v="Qualificação"/>
    <s v="Aberto"/>
    <x v="11"/>
    <s v="Produto fora de especificação nossa"/>
    <m/>
  </r>
  <r>
    <x v="1"/>
    <s v="Adalberto"/>
    <s v="Otica Lens"/>
    <s v="Otica Lens"/>
    <s v="Nidi otica Lens"/>
    <s v="Compras"/>
    <s v="(041) 3323-5953, (041) 3015-5953"/>
    <s v="compras@oticalens.com.br"/>
    <s v="PR"/>
    <s v="Acessórios"/>
    <n v="12"/>
    <m/>
    <m/>
    <n v="59328"/>
    <n v="0"/>
    <n v="0"/>
    <n v="57600"/>
    <n v="0"/>
    <n v="0"/>
    <n v="0"/>
    <n v="1728"/>
    <m/>
    <m/>
    <m/>
    <m/>
    <m/>
    <m/>
    <m/>
    <m/>
    <m/>
    <m/>
    <m/>
    <m/>
    <m/>
    <m/>
    <m/>
    <m/>
    <m/>
    <m/>
    <m/>
    <m/>
    <m/>
    <m/>
    <m/>
    <m/>
    <n v="0.5"/>
    <s v="Qualificação"/>
    <s v="Aberto"/>
    <x v="11"/>
    <s v="-"/>
    <m/>
  </r>
  <r>
    <x v="1"/>
    <s v="Adalberto"/>
    <s v="Oticas Ponto de Visao"/>
    <s v="Oticas Ponto de Visao"/>
    <s v="Rafael PONTO DE VISAO"/>
    <s v="Compras"/>
    <s v="(041) 3323-1234"/>
    <s v="orcamento@pontodevisao.com.br"/>
    <s v="PR"/>
    <s v="Acessórios"/>
    <n v="64"/>
    <m/>
    <m/>
    <n v="158208"/>
    <n v="0"/>
    <n v="153600"/>
    <n v="0"/>
    <n v="0"/>
    <n v="0"/>
    <n v="0"/>
    <n v="4608"/>
    <m/>
    <m/>
    <m/>
    <m/>
    <m/>
    <m/>
    <m/>
    <m/>
    <m/>
    <m/>
    <m/>
    <m/>
    <m/>
    <m/>
    <m/>
    <m/>
    <m/>
    <m/>
    <m/>
    <m/>
    <m/>
    <m/>
    <m/>
    <m/>
    <n v="0.5"/>
    <s v="Qualificação"/>
    <s v="Aberto"/>
    <x v="11"/>
    <s v="Boa rede, brigadora por preço."/>
    <m/>
  </r>
  <r>
    <x v="1"/>
    <s v="Adalberto"/>
    <s v="OXYFIT"/>
    <s v="OXYFIT"/>
    <s v="Diana OXYFIT"/>
    <s v="Compras"/>
    <s v="(041) 32862422"/>
    <s v="oxyfit@oxyfit.com.br"/>
    <s v="PR"/>
    <s v="Vestuário"/>
    <s v="3 + MM + E-commerce"/>
    <m/>
    <m/>
    <n v="25235"/>
    <n v="0"/>
    <n v="24500"/>
    <n v="0"/>
    <n v="0"/>
    <n v="0"/>
    <n v="0"/>
    <n v="735"/>
    <m/>
    <m/>
    <m/>
    <m/>
    <m/>
    <m/>
    <m/>
    <m/>
    <m/>
    <m/>
    <m/>
    <m/>
    <m/>
    <m/>
    <m/>
    <m/>
    <m/>
    <m/>
    <m/>
    <m/>
    <m/>
    <n v="43122"/>
    <m/>
    <m/>
    <n v="0.5"/>
    <s v="Qualificação"/>
    <s v="Aberto"/>
    <x v="11"/>
    <s v="-"/>
    <m/>
  </r>
  <r>
    <x v="1"/>
    <s v="Adalberto"/>
    <s v="Perfect Way"/>
    <s v="Perfect Way"/>
    <s v="Deborah PERFECT WAY"/>
    <s v="Compras"/>
    <s v="(044) 3219-3800"/>
    <s v="compras@perfectway.com.br"/>
    <s v="PR"/>
    <s v="Vestuário"/>
    <s v="5 + MM + E-Commerce"/>
    <m/>
    <m/>
    <n v="26677"/>
    <n v="0"/>
    <n v="25900"/>
    <n v="0"/>
    <n v="0"/>
    <n v="0"/>
    <n v="0"/>
    <n v="777"/>
    <m/>
    <m/>
    <m/>
    <m/>
    <m/>
    <m/>
    <m/>
    <m/>
    <m/>
    <m/>
    <m/>
    <m/>
    <m/>
    <m/>
    <m/>
    <m/>
    <m/>
    <m/>
    <m/>
    <m/>
    <n v="43004"/>
    <m/>
    <m/>
    <m/>
    <n v="0.5"/>
    <s v="Qualificação"/>
    <s v="Aberto"/>
    <x v="11"/>
    <s v="-"/>
    <m/>
  </r>
  <r>
    <x v="1"/>
    <s v="Adalberto"/>
    <s v="Planet Kids"/>
    <s v="Planet Kids"/>
    <s v="Tatiane PLANET KIDS"/>
    <s v="Compras"/>
    <s v="(044) 3228-8103"/>
    <s v="planejamento@planetkids.com.br"/>
    <s v="PR"/>
    <s v="Vestuário"/>
    <s v="MM"/>
    <m/>
    <m/>
    <n v="21630"/>
    <n v="0"/>
    <n v="21000"/>
    <n v="0"/>
    <n v="0"/>
    <n v="0"/>
    <n v="0"/>
    <n v="630"/>
    <m/>
    <m/>
    <m/>
    <m/>
    <m/>
    <m/>
    <m/>
    <m/>
    <m/>
    <m/>
    <m/>
    <m/>
    <m/>
    <m/>
    <m/>
    <m/>
    <m/>
    <m/>
    <m/>
    <m/>
    <m/>
    <m/>
    <m/>
    <m/>
    <n v="0.5"/>
    <s v="Qualificação"/>
    <s v="Aberto"/>
    <x v="11"/>
    <s v="Sacola para Multimarcas"/>
    <m/>
  </r>
  <r>
    <x v="1"/>
    <s v="Adalberto"/>
    <s v="Prata e Arte"/>
    <s v="Prata e Arte"/>
    <s v="Patricia Prata e Arte"/>
    <s v="Compras"/>
    <s v="(041) 3029-2361"/>
    <s v="patricia@prataearte.com.br"/>
    <s v="PR"/>
    <s v="Acessórios"/>
    <s v="14 + E-commerce"/>
    <m/>
    <m/>
    <n v="69216"/>
    <n v="0"/>
    <n v="0"/>
    <n v="67200"/>
    <n v="0"/>
    <n v="0"/>
    <n v="0"/>
    <n v="2016"/>
    <m/>
    <m/>
    <m/>
    <m/>
    <m/>
    <m/>
    <m/>
    <m/>
    <m/>
    <m/>
    <m/>
    <m/>
    <m/>
    <m/>
    <m/>
    <m/>
    <m/>
    <m/>
    <m/>
    <m/>
    <n v="43004"/>
    <m/>
    <m/>
    <m/>
    <n v="0.5"/>
    <s v="Qualificação"/>
    <s v="Aberto"/>
    <x v="11"/>
    <s v="Rede Crescendo na região"/>
    <m/>
  </r>
  <r>
    <x v="1"/>
    <s v="Adalberto"/>
    <s v="Prata Fina"/>
    <s v="Prata Fina"/>
    <s v="Debora PRATA FINA"/>
    <s v="Compras"/>
    <s v="(041) 3015-2797, (041) 99803-9803"/>
    <s v="debora@pratafina.com.br"/>
    <s v="PR"/>
    <s v="Acessórios"/>
    <n v="62"/>
    <m/>
    <m/>
    <n v="214569.60000000001"/>
    <n v="0"/>
    <n v="0"/>
    <n v="208320"/>
    <n v="0"/>
    <n v="0"/>
    <n v="0"/>
    <n v="6249.5999999999995"/>
    <m/>
    <m/>
    <m/>
    <m/>
    <m/>
    <m/>
    <m/>
    <m/>
    <m/>
    <m/>
    <m/>
    <m/>
    <m/>
    <m/>
    <m/>
    <m/>
    <m/>
    <m/>
    <m/>
    <m/>
    <m/>
    <n v="43122"/>
    <m/>
    <m/>
    <n v="0.5"/>
    <s v="Qualificação"/>
    <s v="Aberto"/>
    <x v="11"/>
    <s v="Boa rede pra atender"/>
    <m/>
  </r>
  <r>
    <x v="1"/>
    <s v="Adalberto"/>
    <s v="Princess Cosméticos"/>
    <s v="Princess Cosméticos"/>
    <s v="Luciano Pricess Cosméticos"/>
    <s v="Compras"/>
    <s v="-"/>
    <s v="-"/>
    <s v="PR"/>
    <s v="Perfumaria"/>
    <s v="E-Commerce"/>
    <m/>
    <m/>
    <n v="15450"/>
    <n v="0"/>
    <n v="15000"/>
    <n v="0"/>
    <n v="0"/>
    <n v="0"/>
    <n v="0"/>
    <n v="450"/>
    <m/>
    <m/>
    <m/>
    <m/>
    <m/>
    <m/>
    <m/>
    <m/>
    <m/>
    <m/>
    <m/>
    <m/>
    <m/>
    <m/>
    <m/>
    <m/>
    <m/>
    <m/>
    <m/>
    <m/>
    <m/>
    <n v="43122"/>
    <m/>
    <m/>
    <n v="0.5"/>
    <s v="Qualificação"/>
    <s v="Aberto"/>
    <x v="11"/>
    <s v="Sacolas para as revendedoras"/>
    <m/>
  </r>
  <r>
    <x v="1"/>
    <s v="Adalberto"/>
    <s v="Racco"/>
    <s v="Racco Cosmeticos"/>
    <s v="Anderson Borges"/>
    <s v="Importação"/>
    <s v="(041) 3341-3050"/>
    <s v="anderson.borges@racco.com.br"/>
    <s v="PR"/>
    <s v="Perfumaria"/>
    <s v="E-commerce + Revendedoras"/>
    <m/>
    <m/>
    <n v="288400"/>
    <n v="0"/>
    <n v="280000"/>
    <n v="0"/>
    <n v="0"/>
    <n v="0"/>
    <n v="0"/>
    <n v="8400"/>
    <m/>
    <m/>
    <m/>
    <m/>
    <m/>
    <m/>
    <m/>
    <m/>
    <m/>
    <m/>
    <m/>
    <m/>
    <m/>
    <m/>
    <m/>
    <m/>
    <m/>
    <m/>
    <m/>
    <m/>
    <m/>
    <m/>
    <m/>
    <m/>
    <n v="0.5"/>
    <s v="Qualificação"/>
    <s v="Aberto"/>
    <x v="11"/>
    <s v="Sacolas para as revendedoras"/>
    <m/>
  </r>
  <r>
    <x v="1"/>
    <s v="Adalberto"/>
    <s v="Ramelk"/>
    <s v="Ramelk"/>
    <s v="-"/>
    <s v="-"/>
    <s v="(041) 3021-8000"/>
    <n v="0"/>
    <s v="PR"/>
    <s v="Perfumaria"/>
    <s v="E-commerce"/>
    <m/>
    <m/>
    <n v="15450"/>
    <n v="0"/>
    <n v="15000"/>
    <n v="0"/>
    <n v="0"/>
    <n v="0"/>
    <n v="0"/>
    <n v="450"/>
    <m/>
    <m/>
    <m/>
    <m/>
    <m/>
    <m/>
    <m/>
    <m/>
    <m/>
    <m/>
    <m/>
    <m/>
    <m/>
    <m/>
    <m/>
    <m/>
    <m/>
    <m/>
    <m/>
    <m/>
    <n v="43003"/>
    <n v="43144"/>
    <m/>
    <m/>
    <n v="0.5"/>
    <s v="Prospecção"/>
    <s v="Aberto"/>
    <x v="11"/>
    <s v="Sacolas para as revendedoras"/>
    <m/>
  </r>
  <r>
    <x v="1"/>
    <s v="Adalberto"/>
    <s v="Recco Lingerie"/>
    <s v="Recco Lingerie"/>
    <s v="Ivani RECCO LINGERIE"/>
    <s v="Compras"/>
    <s v="(044) 2101-6262"/>
    <s v="ivani@recco.com.br"/>
    <s v="PR"/>
    <s v="Vestuário"/>
    <n v="26"/>
    <m/>
    <m/>
    <n v="257088"/>
    <n v="0"/>
    <n v="0"/>
    <n v="249600"/>
    <n v="0"/>
    <n v="0"/>
    <n v="0"/>
    <n v="7488"/>
    <m/>
    <m/>
    <m/>
    <m/>
    <m/>
    <m/>
    <m/>
    <m/>
    <m/>
    <m/>
    <m/>
    <m/>
    <m/>
    <m/>
    <m/>
    <m/>
    <m/>
    <m/>
    <m/>
    <m/>
    <m/>
    <m/>
    <m/>
    <m/>
    <n v="0.5"/>
    <s v="Qualificação"/>
    <s v="Aberto"/>
    <x v="11"/>
    <s v="Muda bastante a sacola. Já usou Ecobag."/>
    <m/>
  </r>
  <r>
    <x v="1"/>
    <s v="Adalberto"/>
    <s v="Renne Joias"/>
    <s v="Renne Joias"/>
    <s v="Silvanir RENNE JOIAS"/>
    <s v="Compras"/>
    <s v="(041) 3016-0552"/>
    <s v="contato@rennejoias.com.br"/>
    <s v="PR"/>
    <s v="Acessórios"/>
    <n v="8"/>
    <m/>
    <m/>
    <n v="59328"/>
    <n v="0"/>
    <n v="0"/>
    <n v="57600"/>
    <n v="0"/>
    <n v="0"/>
    <n v="0"/>
    <n v="1728"/>
    <m/>
    <m/>
    <m/>
    <m/>
    <m/>
    <m/>
    <m/>
    <m/>
    <m/>
    <m/>
    <m/>
    <m/>
    <m/>
    <m/>
    <m/>
    <m/>
    <m/>
    <m/>
    <m/>
    <m/>
    <m/>
    <m/>
    <m/>
    <m/>
    <n v="0.5"/>
    <s v="Qualificação"/>
    <s v="Aberto"/>
    <x v="11"/>
    <s v="-"/>
    <m/>
  </r>
  <r>
    <x v="1"/>
    <s v="Adalberto"/>
    <s v="Richini"/>
    <s v="Richini"/>
    <s v="-"/>
    <s v="-"/>
    <s v="(044) 3019-4300"/>
    <s v="contato@richini.com.br"/>
    <s v="PR"/>
    <s v="Vestuário"/>
    <s v="MM + E-commerce"/>
    <m/>
    <m/>
    <n v="21630"/>
    <n v="21000"/>
    <n v="0"/>
    <n v="0"/>
    <n v="0"/>
    <n v="0"/>
    <n v="0"/>
    <n v="630"/>
    <m/>
    <m/>
    <m/>
    <m/>
    <m/>
    <m/>
    <m/>
    <m/>
    <m/>
    <m/>
    <m/>
    <m/>
    <m/>
    <m/>
    <m/>
    <m/>
    <m/>
    <m/>
    <m/>
    <m/>
    <m/>
    <n v="43144"/>
    <m/>
    <m/>
    <n v="0.5"/>
    <s v="Qualificação"/>
    <s v="Aberto"/>
    <x v="11"/>
    <s v="-"/>
    <m/>
  </r>
  <r>
    <x v="1"/>
    <s v="Adalberto"/>
    <s v="Schooner"/>
    <s v="Schooner"/>
    <s v="Sirlene SCHOONER"/>
    <s v="Compras"/>
    <s v="(041) 3317-6062, (041) 98708-1414"/>
    <s v="sirlene@schooner.com.br"/>
    <s v="PR"/>
    <s v="Vestuário"/>
    <n v="8"/>
    <m/>
    <m/>
    <n v="53395.199999999997"/>
    <n v="0"/>
    <n v="51840"/>
    <n v="0"/>
    <n v="0"/>
    <n v="0"/>
    <n v="0"/>
    <n v="1555.2"/>
    <m/>
    <m/>
    <m/>
    <m/>
    <m/>
    <m/>
    <m/>
    <m/>
    <m/>
    <m/>
    <m/>
    <m/>
    <m/>
    <m/>
    <m/>
    <m/>
    <m/>
    <m/>
    <m/>
    <m/>
    <m/>
    <m/>
    <m/>
    <m/>
    <n v="0.5"/>
    <s v="Qualificação"/>
    <s v="Aberto"/>
    <x v="11"/>
    <s v="-"/>
    <m/>
  </r>
  <r>
    <x v="1"/>
    <s v="Adalberto"/>
    <s v="Seralle Calcados"/>
    <s v="Seralle Calcados"/>
    <s v="Andre Castaldo"/>
    <s v="Compras"/>
    <s v="(044) 99949-6659, (045) 99912-8717"/>
    <s v="andre@seralle.com.br"/>
    <s v="PR"/>
    <s v="Calçados"/>
    <n v="8"/>
    <m/>
    <m/>
    <n v="35596.800000000003"/>
    <n v="0"/>
    <n v="34560"/>
    <n v="0"/>
    <n v="0"/>
    <n v="0"/>
    <n v="0"/>
    <n v="1036.8"/>
    <m/>
    <m/>
    <m/>
    <m/>
    <m/>
    <m/>
    <m/>
    <m/>
    <m/>
    <m/>
    <m/>
    <m/>
    <m/>
    <m/>
    <m/>
    <m/>
    <m/>
    <m/>
    <m/>
    <m/>
    <m/>
    <n v="43122"/>
    <m/>
    <m/>
    <n v="0.5"/>
    <s v="Qualificação"/>
    <s v="Aberto"/>
    <x v="11"/>
    <s v="-"/>
    <m/>
  </r>
  <r>
    <x v="1"/>
    <s v="Adalberto"/>
    <s v="Squalle"/>
    <s v="Squalle"/>
    <s v="Katia Carolina"/>
    <s v="Marketing"/>
    <s v="(041) 3019-4414"/>
    <s v="squalle@mandic.com.br"/>
    <s v="PR"/>
    <s v="Vestuário"/>
    <n v="4"/>
    <m/>
    <m/>
    <n v="26697.599999999999"/>
    <n v="0"/>
    <n v="25920"/>
    <n v="0"/>
    <n v="0"/>
    <n v="0"/>
    <n v="0"/>
    <n v="777.6"/>
    <m/>
    <m/>
    <m/>
    <m/>
    <m/>
    <m/>
    <m/>
    <m/>
    <m/>
    <m/>
    <m/>
    <m/>
    <m/>
    <m/>
    <m/>
    <m/>
    <m/>
    <m/>
    <m/>
    <m/>
    <m/>
    <m/>
    <m/>
    <m/>
    <n v="0.5"/>
    <s v="Qualificação"/>
    <s v="Aberto"/>
    <x v="11"/>
    <s v="-"/>
    <m/>
  </r>
  <r>
    <x v="1"/>
    <s v="Adalberto"/>
    <s v="Sumatra"/>
    <s v="Sumatra"/>
    <s v="Roberta SUMATRA"/>
    <s v="Compras"/>
    <s v="(041) 3039-7888, R21"/>
    <s v="mkt@sumatrasurf.com.br"/>
    <s v="PR"/>
    <s v="Vestuário"/>
    <n v="12"/>
    <m/>
    <m/>
    <n v="53395.199999999997"/>
    <n v="0"/>
    <n v="51840"/>
    <n v="0"/>
    <n v="0"/>
    <n v="0"/>
    <n v="0"/>
    <n v="1555.2"/>
    <m/>
    <m/>
    <m/>
    <m/>
    <m/>
    <m/>
    <m/>
    <m/>
    <m/>
    <m/>
    <m/>
    <m/>
    <m/>
    <m/>
    <m/>
    <m/>
    <m/>
    <m/>
    <m/>
    <m/>
    <m/>
    <n v="43126"/>
    <m/>
    <m/>
    <n v="0.5"/>
    <s v="Qualificação"/>
    <s v="Aberto"/>
    <x v="11"/>
    <s v="-"/>
    <m/>
  </r>
  <r>
    <x v="1"/>
    <s v="Adalberto"/>
    <s v="Super Otica Sao Jose"/>
    <s v="Super Otica Sao Jose"/>
    <s v="Jairo Gomes Silva Hato De Almeida"/>
    <s v="Compras"/>
    <s v="(041) 3029-2221"/>
    <s v="contato.ctba@oticasaojose.com.br"/>
    <s v="PR"/>
    <s v="Acessórios"/>
    <n v="60"/>
    <m/>
    <m/>
    <n v="177984"/>
    <n v="0"/>
    <n v="172800"/>
    <n v="0"/>
    <n v="0"/>
    <n v="0"/>
    <n v="0"/>
    <n v="5184"/>
    <m/>
    <m/>
    <m/>
    <m/>
    <m/>
    <m/>
    <m/>
    <m/>
    <m/>
    <m/>
    <m/>
    <m/>
    <m/>
    <m/>
    <m/>
    <m/>
    <m/>
    <m/>
    <m/>
    <m/>
    <m/>
    <m/>
    <m/>
    <m/>
    <n v="0.5"/>
    <s v="Qualificação"/>
    <s v="Aberto"/>
    <x v="11"/>
    <s v="Boa rede, brigadora por preço."/>
    <m/>
  </r>
  <r>
    <x v="1"/>
    <s v="Adalberto"/>
    <s v="Tênis e Training"/>
    <s v="Tenis e Training"/>
    <s v="Leandro Tenis E Training"/>
    <s v="Compras"/>
    <s v="(041) 3027-0365, (041) 99685-8953"/>
    <s v="leandro@tt.esp.br"/>
    <s v="PR"/>
    <s v="Calçados"/>
    <n v="2"/>
    <m/>
    <m/>
    <n v="24720"/>
    <n v="24000"/>
    <n v="0"/>
    <n v="0"/>
    <n v="0"/>
    <n v="0"/>
    <n v="0"/>
    <n v="720"/>
    <m/>
    <m/>
    <m/>
    <m/>
    <m/>
    <m/>
    <m/>
    <m/>
    <m/>
    <m/>
    <m/>
    <m/>
    <m/>
    <m/>
    <m/>
    <m/>
    <m/>
    <m/>
    <m/>
    <m/>
    <m/>
    <n v="43126"/>
    <m/>
    <m/>
    <n v="0.5"/>
    <s v="Qualificação"/>
    <s v="Aberto"/>
    <x v="11"/>
    <s v="-"/>
    <m/>
  </r>
  <r>
    <x v="1"/>
    <s v="Adalberto"/>
    <s v="Tigrara"/>
    <s v="Tigrara"/>
    <s v="Vinicius TIGRARA"/>
    <s v="Compras"/>
    <s v="-"/>
    <s v="-"/>
    <s v="PR"/>
    <s v="Vestuário"/>
    <s v="MM"/>
    <m/>
    <m/>
    <n v="21630"/>
    <n v="0"/>
    <n v="21000"/>
    <n v="0"/>
    <n v="0"/>
    <n v="0"/>
    <n v="0"/>
    <n v="630"/>
    <m/>
    <m/>
    <m/>
    <m/>
    <m/>
    <m/>
    <m/>
    <m/>
    <m/>
    <m/>
    <m/>
    <m/>
    <m/>
    <m/>
    <m/>
    <m/>
    <m/>
    <m/>
    <m/>
    <m/>
    <m/>
    <n v="43126"/>
    <m/>
    <m/>
    <n v="0.5"/>
    <s v="Qualificação"/>
    <s v="Aberto"/>
    <x v="11"/>
    <s v="Sacola para Multimarcas"/>
    <m/>
  </r>
  <r>
    <x v="1"/>
    <s v="Adalberto"/>
    <s v="Visorama"/>
    <s v="Visorama"/>
    <s v="Marcela VISORAMA"/>
    <s v="Compras"/>
    <s v="(041) 3323-3700"/>
    <s v="comendador@visorama.com.br"/>
    <s v="PR"/>
    <s v="Acessórios"/>
    <n v="8"/>
    <m/>
    <m/>
    <n v="19776"/>
    <n v="19200"/>
    <n v="0"/>
    <n v="0"/>
    <n v="0"/>
    <n v="0"/>
    <n v="0"/>
    <n v="576"/>
    <m/>
    <m/>
    <m/>
    <m/>
    <m/>
    <m/>
    <m/>
    <m/>
    <m/>
    <m/>
    <m/>
    <m/>
    <m/>
    <m/>
    <m/>
    <m/>
    <m/>
    <m/>
    <m/>
    <m/>
    <n v="43003"/>
    <n v="43125"/>
    <m/>
    <m/>
    <n v="0.5"/>
    <s v="Qualificação"/>
    <s v="Aberto"/>
    <x v="11"/>
    <s v="-"/>
    <m/>
  </r>
  <r>
    <x v="1"/>
    <s v="Adalberto"/>
    <s v="Yexx"/>
    <s v="Yexx"/>
    <s v="Silvia YEXX"/>
    <s v="Compras"/>
    <s v="(044) 3218-3002"/>
    <s v="silvia.souza@yexx.com.br"/>
    <s v="PR"/>
    <s v="Vestuário"/>
    <s v="MM"/>
    <m/>
    <m/>
    <n v="21630"/>
    <n v="0"/>
    <n v="21000"/>
    <n v="0"/>
    <n v="0"/>
    <n v="0"/>
    <n v="0"/>
    <n v="630"/>
    <m/>
    <m/>
    <m/>
    <m/>
    <m/>
    <m/>
    <m/>
    <m/>
    <m/>
    <m/>
    <m/>
    <m/>
    <m/>
    <m/>
    <m/>
    <m/>
    <m/>
    <m/>
    <m/>
    <m/>
    <n v="43004"/>
    <n v="43122"/>
    <m/>
    <m/>
    <n v="0.5"/>
    <s v="Qualificação"/>
    <s v="Aberto"/>
    <x v="11"/>
    <s v="Sacola para Multimarcas"/>
    <m/>
  </r>
  <r>
    <x v="1"/>
    <s v="Adalberto"/>
    <s v="Zutti Calcados"/>
    <s v="Zutti Calcados"/>
    <s v="-"/>
    <s v="-"/>
    <s v="-"/>
    <s v="-"/>
    <s v="PR"/>
    <s v="Calçados"/>
    <n v="10"/>
    <m/>
    <m/>
    <n v="44496"/>
    <n v="0"/>
    <n v="43200"/>
    <n v="0"/>
    <n v="0"/>
    <n v="0"/>
    <n v="0"/>
    <n v="1296"/>
    <m/>
    <m/>
    <m/>
    <m/>
    <m/>
    <m/>
    <m/>
    <m/>
    <m/>
    <m/>
    <m/>
    <m/>
    <m/>
    <m/>
    <m/>
    <m/>
    <m/>
    <m/>
    <m/>
    <m/>
    <m/>
    <n v="43125"/>
    <m/>
    <m/>
    <n v="0.5"/>
    <s v="Qualificação"/>
    <s v="Aberto"/>
    <x v="11"/>
    <s v="Rede que tem ligação com a Billie Brothers. Ambas são lojas tradicionais em Curitiba. "/>
    <m/>
  </r>
  <r>
    <x v="1"/>
    <s v="Adalberto"/>
    <s v="Cia do Terno"/>
    <s v="Cia do Terno"/>
    <s v="Renata CIA DO TERNO"/>
    <s v="Compras"/>
    <s v="(031) 3319-5319"/>
    <s v="renata@ciadoterno.com.br"/>
    <s v="MG"/>
    <s v="Vestuário"/>
    <n v="85"/>
    <m/>
    <m/>
    <n v="378216"/>
    <n v="0"/>
    <n v="367200"/>
    <n v="0"/>
    <n v="0"/>
    <n v="0"/>
    <n v="0"/>
    <n v="11016"/>
    <m/>
    <m/>
    <m/>
    <m/>
    <m/>
    <m/>
    <m/>
    <m/>
    <m/>
    <m/>
    <m/>
    <m/>
    <m/>
    <m/>
    <m/>
    <m/>
    <m/>
    <m/>
    <m/>
    <m/>
    <m/>
    <n v="43122"/>
    <m/>
    <m/>
    <n v="0.5"/>
    <s v="Qualificação"/>
    <s v="Aberto"/>
    <x v="11"/>
    <s v="Ótima rede para atender. Brigadora por preço"/>
    <m/>
  </r>
  <r>
    <x v="1"/>
    <s v="Adalberto"/>
    <s v="Ideal Modas"/>
    <s v="Ideal Modas"/>
    <s v="Jair Antônio Junior"/>
    <s v="Diretor"/>
    <s v="(031) 971223968, (031) 38321433, (031) 38321475"/>
    <s v="modas_ideal@yahoo.com.br"/>
    <s v="MG"/>
    <s v="Vestuário"/>
    <n v="2"/>
    <m/>
    <m/>
    <n v="64600.000000000007"/>
    <n v="64600.000000000007"/>
    <n v="0"/>
    <n v="0"/>
    <n v="0"/>
    <n v="0"/>
    <n v="0"/>
    <n v="0"/>
    <n v="64400"/>
    <n v="43026"/>
    <n v="64400"/>
    <n v="43033"/>
    <m/>
    <m/>
    <m/>
    <m/>
    <m/>
    <m/>
    <m/>
    <m/>
    <m/>
    <m/>
    <m/>
    <m/>
    <m/>
    <m/>
    <m/>
    <m/>
    <m/>
    <m/>
    <m/>
    <m/>
    <n v="0.5"/>
    <s v="Fechamento"/>
    <s v="Sucesso"/>
    <x v="18"/>
    <s v="Cliente satisfeito com a entrega"/>
    <m/>
  </r>
  <r>
    <x v="1"/>
    <s v="Adalberto"/>
    <s v="Grupo PL"/>
    <s v="PURAMANIA"/>
    <s v="-"/>
    <s v="-"/>
    <s v="-"/>
    <s v="-"/>
    <s v="PR"/>
    <s v="Vestuário"/>
    <s v="-"/>
    <m/>
    <m/>
    <n v="0"/>
    <n v="0"/>
    <n v="0"/>
    <n v="0"/>
    <n v="0"/>
    <n v="0"/>
    <n v="0"/>
    <n v="0"/>
    <m/>
    <m/>
    <m/>
    <m/>
    <m/>
    <m/>
    <m/>
    <m/>
    <m/>
    <m/>
    <m/>
    <m/>
    <m/>
    <m/>
    <m/>
    <m/>
    <m/>
    <m/>
    <m/>
    <m/>
    <n v="42997"/>
    <n v="43137"/>
    <m/>
    <m/>
    <n v="0.5"/>
    <s v="Prospecção"/>
    <s v="Aberto"/>
    <x v="11"/>
    <s v="Foi substituída pela Tuaren e Nine Pockets, N29 e La Rossi"/>
    <m/>
  </r>
  <r>
    <x v="1"/>
    <s v="Adalberto"/>
    <s v="Ariege Cosmetics"/>
    <s v="Ariege Cosmetics"/>
    <s v="-"/>
    <s v="-"/>
    <e v="#N/A"/>
    <e v="#N/A"/>
    <e v="#N/A"/>
    <e v="#N/A"/>
    <e v="#N/A"/>
    <m/>
    <m/>
    <n v="0"/>
    <n v="0"/>
    <n v="0"/>
    <n v="0"/>
    <n v="0"/>
    <n v="0"/>
    <n v="0"/>
    <n v="0"/>
    <m/>
    <m/>
    <m/>
    <m/>
    <m/>
    <m/>
    <m/>
    <m/>
    <m/>
    <m/>
    <m/>
    <m/>
    <m/>
    <m/>
    <m/>
    <m/>
    <m/>
    <m/>
    <m/>
    <m/>
    <m/>
    <m/>
    <m/>
    <m/>
    <n v="0.5"/>
    <s v="Prospecção"/>
    <s v="Aberto"/>
    <x v="11"/>
    <s v="Não existe"/>
    <m/>
  </r>
  <r>
    <x v="1"/>
    <s v="Adalberto"/>
    <s v="Demmer"/>
    <s v="Demmer"/>
    <s v="-"/>
    <s v="-"/>
    <e v="#N/A"/>
    <e v="#N/A"/>
    <e v="#N/A"/>
    <e v="#N/A"/>
    <e v="#N/A"/>
    <m/>
    <m/>
    <n v="0"/>
    <n v="0"/>
    <n v="0"/>
    <n v="0"/>
    <n v="0"/>
    <n v="0"/>
    <n v="0"/>
    <n v="0"/>
    <m/>
    <m/>
    <m/>
    <m/>
    <m/>
    <m/>
    <m/>
    <m/>
    <m/>
    <m/>
    <m/>
    <m/>
    <m/>
    <m/>
    <m/>
    <m/>
    <m/>
    <m/>
    <m/>
    <m/>
    <m/>
    <m/>
    <m/>
    <m/>
    <n v="0.5"/>
    <s v="Prospecção"/>
    <s v="Aberto"/>
    <x v="11"/>
    <s v="pouca informação"/>
    <m/>
  </r>
  <r>
    <x v="1"/>
    <s v="Adalberto"/>
    <s v="E10"/>
    <s v="E10"/>
    <s v="-"/>
    <s v="-"/>
    <e v="#N/A"/>
    <e v="#N/A"/>
    <e v="#N/A"/>
    <e v="#N/A"/>
    <e v="#N/A"/>
    <m/>
    <m/>
    <n v="0"/>
    <n v="0"/>
    <n v="0"/>
    <n v="0"/>
    <n v="0"/>
    <n v="0"/>
    <n v="0"/>
    <n v="0"/>
    <m/>
    <m/>
    <m/>
    <m/>
    <m/>
    <m/>
    <m/>
    <m/>
    <m/>
    <m/>
    <m/>
    <m/>
    <m/>
    <m/>
    <m/>
    <m/>
    <m/>
    <m/>
    <m/>
    <m/>
    <n v="43053"/>
    <m/>
    <m/>
    <m/>
    <n v="0.5"/>
    <s v="Prospecção"/>
    <s v="Aberto"/>
    <x v="11"/>
    <s v="retirar = sem infos"/>
    <m/>
  </r>
  <r>
    <x v="1"/>
    <s v="Adalberto"/>
    <s v="Ferrovie"/>
    <s v="Ferrovie"/>
    <s v="-"/>
    <s v="-"/>
    <e v="#N/A"/>
    <e v="#N/A"/>
    <e v="#N/A"/>
    <e v="#N/A"/>
    <e v="#N/A"/>
    <m/>
    <m/>
    <n v="0"/>
    <n v="0"/>
    <n v="0"/>
    <n v="0"/>
    <n v="0"/>
    <n v="0"/>
    <n v="0"/>
    <n v="0"/>
    <m/>
    <m/>
    <m/>
    <m/>
    <m/>
    <m/>
    <m/>
    <m/>
    <m/>
    <m/>
    <m/>
    <m/>
    <m/>
    <m/>
    <m/>
    <m/>
    <m/>
    <m/>
    <m/>
    <m/>
    <m/>
    <m/>
    <m/>
    <m/>
    <n v="0.5"/>
    <s v="Prospecção"/>
    <s v="Aberto"/>
    <x v="11"/>
    <s v="Encerrou atividades há um ano"/>
    <m/>
  </r>
  <r>
    <x v="1"/>
    <s v="Adalberto"/>
    <s v="FIRENZE"/>
    <s v="FIRENZE"/>
    <s v="-"/>
    <s v="-"/>
    <e v="#N/A"/>
    <e v="#N/A"/>
    <e v="#N/A"/>
    <e v="#N/A"/>
    <e v="#N/A"/>
    <m/>
    <m/>
    <n v="0"/>
    <n v="0"/>
    <n v="0"/>
    <n v="0"/>
    <n v="0"/>
    <n v="0"/>
    <n v="0"/>
    <n v="0"/>
    <m/>
    <m/>
    <m/>
    <m/>
    <m/>
    <m/>
    <m/>
    <m/>
    <m/>
    <m/>
    <m/>
    <m/>
    <m/>
    <m/>
    <m/>
    <m/>
    <m/>
    <m/>
    <m/>
    <m/>
    <m/>
    <m/>
    <m/>
    <m/>
    <n v="0.5"/>
    <s v="Prospecção"/>
    <s v="Aberto"/>
    <x v="11"/>
    <s v="1 loja, retirar"/>
    <m/>
  </r>
  <r>
    <x v="1"/>
    <s v="Adalberto"/>
    <s v="Kanto dos Sonhos"/>
    <s v="Kanto dos Sonhos"/>
    <s v="-"/>
    <s v="-"/>
    <e v="#N/A"/>
    <e v="#N/A"/>
    <e v="#N/A"/>
    <e v="#N/A"/>
    <e v="#N/A"/>
    <m/>
    <m/>
    <n v="0"/>
    <n v="0"/>
    <n v="0"/>
    <n v="0"/>
    <n v="0"/>
    <n v="0"/>
    <n v="0"/>
    <n v="0"/>
    <m/>
    <m/>
    <m/>
    <m/>
    <m/>
    <m/>
    <m/>
    <m/>
    <m/>
    <m/>
    <m/>
    <m/>
    <m/>
    <m/>
    <m/>
    <m/>
    <m/>
    <m/>
    <m/>
    <m/>
    <m/>
    <m/>
    <m/>
    <m/>
    <n v="0.5"/>
    <s v="Prospecção"/>
    <s v="Aberto"/>
    <x v="11"/>
    <s v="Sem infos. 1 única loja"/>
    <m/>
  </r>
  <r>
    <x v="1"/>
    <s v="Adalberto"/>
    <s v="Rafree"/>
    <s v="Rafree"/>
    <s v="-"/>
    <s v="-"/>
    <e v="#N/A"/>
    <e v="#N/A"/>
    <e v="#N/A"/>
    <e v="#N/A"/>
    <e v="#N/A"/>
    <m/>
    <m/>
    <n v="0"/>
    <n v="0"/>
    <n v="0"/>
    <n v="0"/>
    <n v="0"/>
    <n v="0"/>
    <n v="0"/>
    <n v="0"/>
    <m/>
    <m/>
    <m/>
    <m/>
    <m/>
    <m/>
    <m/>
    <m/>
    <m/>
    <m/>
    <m/>
    <m/>
    <m/>
    <m/>
    <m/>
    <m/>
    <m/>
    <m/>
    <m/>
    <m/>
    <m/>
    <m/>
    <m/>
    <m/>
    <n v="0.5"/>
    <s v="Prospecção"/>
    <s v="Aberto"/>
    <x v="11"/>
    <s v="Não tem sacolas"/>
    <m/>
  </r>
  <r>
    <x v="1"/>
    <s v="Adalberto"/>
    <s v="Beagle"/>
    <s v="Beagle"/>
    <s v="Bruna Giese Rodrigues"/>
    <s v="Designer "/>
    <s v="(47 )3036 7100"/>
    <m/>
    <s v="SC"/>
    <s v="Vestuário"/>
    <n v="54"/>
    <m/>
    <m/>
    <m/>
    <m/>
    <m/>
    <m/>
    <m/>
    <m/>
    <m/>
    <m/>
    <m/>
    <m/>
    <m/>
    <m/>
    <m/>
    <m/>
    <m/>
    <m/>
    <m/>
    <m/>
    <m/>
    <m/>
    <m/>
    <m/>
    <m/>
    <m/>
    <m/>
    <m/>
    <m/>
    <m/>
    <m/>
    <m/>
    <m/>
    <m/>
    <m/>
    <m/>
    <m/>
    <x v="11"/>
    <m/>
    <m/>
  </r>
  <r>
    <x v="2"/>
    <s v="Alexandre"/>
    <s v="ADIDAS"/>
    <s v="ADIDAS"/>
    <s v="Miriam"/>
    <s v="Coord. MKT"/>
    <s v="2161 2961"/>
    <s v="Marketing.brasil@adidas.com"/>
    <m/>
    <s v="Calçados"/>
    <n v="20"/>
    <m/>
    <m/>
    <n v="200000"/>
    <m/>
    <n v="200000"/>
    <m/>
    <m/>
    <m/>
    <m/>
    <m/>
    <m/>
    <m/>
    <m/>
    <m/>
    <m/>
    <m/>
    <m/>
    <m/>
    <m/>
    <m/>
    <m/>
    <m/>
    <m/>
    <m/>
    <m/>
    <m/>
    <m/>
    <m/>
    <m/>
    <m/>
    <m/>
    <m/>
    <m/>
    <m/>
    <n v="0.4"/>
    <s v="Qualificação"/>
    <s v="Aberto"/>
    <x v="0"/>
    <s v="apresentamos amostras, aguardando novos orçamentos"/>
    <m/>
  </r>
  <r>
    <x v="2"/>
    <s v="Alexandre"/>
    <s v="ANTIDOTO"/>
    <s v="ANTIDOTO"/>
    <s v="Luciene"/>
    <s v="Gerente ORÇ"/>
    <s v="2324 5758"/>
    <s v="financeiro@antidodo.com.br"/>
    <m/>
    <s v="Cosméticos"/>
    <n v="29"/>
    <m/>
    <m/>
    <n v="150000"/>
    <n v="50000"/>
    <m/>
    <n v="70000"/>
    <n v="30000"/>
    <m/>
    <m/>
    <m/>
    <m/>
    <m/>
    <m/>
    <m/>
    <m/>
    <m/>
    <m/>
    <m/>
    <m/>
    <m/>
    <m/>
    <m/>
    <m/>
    <m/>
    <m/>
    <m/>
    <m/>
    <m/>
    <m/>
    <m/>
    <m/>
    <m/>
    <m/>
    <m/>
    <n v="0.2"/>
    <s v="Qualificação"/>
    <s v="Aberto"/>
    <x v="1"/>
    <s v="apresentamos amostras, aguardando novos orçamentos"/>
    <m/>
  </r>
  <r>
    <x v="2"/>
    <s v="Alexandre"/>
    <s v="ANA PEGOVA"/>
    <s v="ANA PEGOVA"/>
    <s v="Flávia"/>
    <s v="Gerente MKT"/>
    <s v="8001 31345"/>
    <s v="comunicacao@annapegova.com.br"/>
    <m/>
    <s v="Cosméticos"/>
    <n v="31"/>
    <m/>
    <m/>
    <n v="150000"/>
    <m/>
    <m/>
    <n v="100000"/>
    <n v="50000"/>
    <m/>
    <m/>
    <m/>
    <m/>
    <m/>
    <m/>
    <m/>
    <m/>
    <m/>
    <m/>
    <m/>
    <m/>
    <m/>
    <m/>
    <m/>
    <m/>
    <m/>
    <m/>
    <m/>
    <m/>
    <m/>
    <m/>
    <m/>
    <m/>
    <m/>
    <m/>
    <m/>
    <n v="0.3"/>
    <s v="Qualificação"/>
    <s v="Aberto"/>
    <x v="1"/>
    <s v="Sacolas em OFF SET"/>
    <m/>
  </r>
  <r>
    <x v="2"/>
    <s v="Alexandre"/>
    <s v="ARES P. COSMETICOS"/>
    <s v="ARES P. COSMETICOS"/>
    <s v="Sonia "/>
    <s v="Gerente Compras"/>
    <s v="2769 8494"/>
    <s v="compras1@aresperfumes.com.br"/>
    <m/>
    <s v="Cosméticos"/>
    <n v="82"/>
    <m/>
    <m/>
    <n v="150000"/>
    <n v="50000"/>
    <n v="50000"/>
    <m/>
    <n v="50000"/>
    <m/>
    <m/>
    <m/>
    <m/>
    <m/>
    <m/>
    <m/>
    <m/>
    <m/>
    <m/>
    <m/>
    <m/>
    <m/>
    <m/>
    <m/>
    <m/>
    <m/>
    <m/>
    <m/>
    <m/>
    <m/>
    <m/>
    <m/>
    <m/>
    <m/>
    <m/>
    <m/>
    <n v="0.3"/>
    <s v="Qualificação"/>
    <s v="Aberto"/>
    <x v="0"/>
    <s v="apresentamos amostras, aguardando novos orçamentos"/>
    <m/>
  </r>
  <r>
    <x v="2"/>
    <s v="Alexandre"/>
    <s v="CALVIN KLEIN"/>
    <s v="CALVIN KLEIN"/>
    <s v="Jordan"/>
    <s v="Assistente compras"/>
    <s v="2928 1708"/>
    <s v="jordansilva@ck.com"/>
    <m/>
    <s v="Vestuário"/>
    <n v="54"/>
    <m/>
    <m/>
    <n v="500000"/>
    <n v="50000"/>
    <m/>
    <n v="350000"/>
    <n v="100000"/>
    <m/>
    <m/>
    <m/>
    <m/>
    <m/>
    <m/>
    <m/>
    <m/>
    <m/>
    <m/>
    <m/>
    <m/>
    <m/>
    <m/>
    <m/>
    <m/>
    <m/>
    <m/>
    <m/>
    <m/>
    <m/>
    <m/>
    <m/>
    <m/>
    <m/>
    <m/>
    <m/>
    <n v="0.5"/>
    <s v="Qualificação"/>
    <s v="Aberto"/>
    <x v="0"/>
    <s v="apresentamos amostras, aguardando novos orçamentos"/>
    <m/>
  </r>
  <r>
    <x v="2"/>
    <s v="Alexandre"/>
    <s v="FRANS CAFÉ"/>
    <s v="FRANS CAFÉ"/>
    <s v="Francisco Conte"/>
    <s v="Gerente marketing"/>
    <s v="4196 8680"/>
    <s v="fran@franscafe.com.br"/>
    <m/>
    <s v="Alimentos e bebidas"/>
    <n v="150"/>
    <m/>
    <m/>
    <n v="400000"/>
    <n v="50000"/>
    <m/>
    <m/>
    <n v="100000"/>
    <n v="100000"/>
    <n v="100000"/>
    <n v="50000"/>
    <m/>
    <m/>
    <m/>
    <m/>
    <m/>
    <m/>
    <m/>
    <m/>
    <m/>
    <m/>
    <m/>
    <m/>
    <m/>
    <m/>
    <m/>
    <m/>
    <m/>
    <m/>
    <m/>
    <m/>
    <m/>
    <m/>
    <m/>
    <m/>
    <n v="0.3"/>
    <s v="Qualificação"/>
    <s v="Aberto"/>
    <x v="19"/>
    <s v="apresentamos amostras, aguardando novos orçamentos"/>
    <m/>
  </r>
  <r>
    <x v="2"/>
    <s v="Alexandre"/>
    <s v="GRUPO BROOKSFIELD"/>
    <s v="GRUPO BROOKSFIELD"/>
    <s v="Eloah"/>
    <s v="Proprietária"/>
    <s v="2101 8600"/>
    <s v="eloah@viaveneto.com.br"/>
    <m/>
    <s v="Confecção"/>
    <m/>
    <m/>
    <m/>
    <n v="1450000"/>
    <n v="50000"/>
    <m/>
    <n v="1000000"/>
    <n v="50000"/>
    <m/>
    <n v="150000"/>
    <n v="200000"/>
    <m/>
    <m/>
    <m/>
    <m/>
    <m/>
    <m/>
    <m/>
    <m/>
    <m/>
    <m/>
    <m/>
    <m/>
    <m/>
    <m/>
    <m/>
    <m/>
    <m/>
    <m/>
    <m/>
    <m/>
    <m/>
    <m/>
    <m/>
    <m/>
    <n v="0.5"/>
    <s v="Qualificação"/>
    <s v="Aberto"/>
    <x v="9"/>
    <s v="apresentamos amostras, aguardando novos orçamentos"/>
    <m/>
  </r>
  <r>
    <x v="2"/>
    <s v="Alexandre"/>
    <s v="LACOSTE"/>
    <s v="LACOSTE"/>
    <s v="Fernanda"/>
    <s v="Compras"/>
    <s v="3074 4447"/>
    <s v="fmelo@devanlayventures.com.br"/>
    <m/>
    <s v="Confecção"/>
    <n v="80"/>
    <m/>
    <m/>
    <n v="930000"/>
    <n v="50000"/>
    <s v=" "/>
    <n v="600000"/>
    <n v="200000"/>
    <m/>
    <m/>
    <n v="80000"/>
    <m/>
    <m/>
    <m/>
    <m/>
    <m/>
    <m/>
    <m/>
    <m/>
    <m/>
    <m/>
    <m/>
    <m/>
    <m/>
    <m/>
    <m/>
    <m/>
    <m/>
    <m/>
    <m/>
    <m/>
    <m/>
    <m/>
    <m/>
    <m/>
    <n v="0.3"/>
    <s v="Qualificação"/>
    <s v="Aberto"/>
    <x v="0"/>
    <s v="Sacolas com gofragem "/>
    <m/>
  </r>
  <r>
    <x v="2"/>
    <s v="Alexandre"/>
    <s v="LEVI´S"/>
    <s v="LEVI´S"/>
    <s v="Ronaldo Alves "/>
    <s v="Gerente Lojas"/>
    <s v="3066 3700"/>
    <s v="rfrancisco@levi.com"/>
    <m/>
    <s v="Confecção"/>
    <n v="67"/>
    <m/>
    <m/>
    <n v="300000"/>
    <n v="50000"/>
    <n v="200000"/>
    <m/>
    <m/>
    <m/>
    <m/>
    <n v="50000"/>
    <m/>
    <m/>
    <m/>
    <m/>
    <m/>
    <m/>
    <m/>
    <m/>
    <m/>
    <m/>
    <m/>
    <m/>
    <m/>
    <m/>
    <m/>
    <m/>
    <m/>
    <m/>
    <m/>
    <m/>
    <m/>
    <m/>
    <m/>
    <m/>
    <n v="0.4"/>
    <s v="Qualificação"/>
    <s v="Aberto"/>
    <x v="20"/>
    <s v="Fizeram Sacolas e Tag com a agaset"/>
    <m/>
  </r>
  <r>
    <x v="2"/>
    <s v="Alexandre"/>
    <s v="MAHOGANY"/>
    <s v="MAHOGANY"/>
    <s v="Jaime T. Drummond"/>
    <s v="Proprietário"/>
    <s v="3604 2600"/>
    <s v="jdrumm@mahogany.com.br"/>
    <m/>
    <s v="Cosméticos"/>
    <n v="163"/>
    <m/>
    <m/>
    <n v="500000"/>
    <n v="50000"/>
    <m/>
    <n v="300000"/>
    <n v="100000"/>
    <m/>
    <m/>
    <n v="50000"/>
    <m/>
    <m/>
    <m/>
    <m/>
    <m/>
    <m/>
    <m/>
    <m/>
    <m/>
    <m/>
    <m/>
    <m/>
    <m/>
    <m/>
    <m/>
    <m/>
    <m/>
    <m/>
    <m/>
    <m/>
    <m/>
    <m/>
    <m/>
    <m/>
    <n v="0.5"/>
    <s v="Qualificação"/>
    <s v="Aberto"/>
    <x v="21"/>
    <s v="Eles tem sacolas com Hot Stamping, com preços de Flexografia"/>
    <m/>
  </r>
  <r>
    <x v="2"/>
    <s v="Alexandre"/>
    <s v="MARY KAY"/>
    <s v="MARY KAY"/>
    <s v="Ernani Neto"/>
    <s v="Gerente Supplay Chain"/>
    <s v="3330 5500"/>
    <s v="ernani.neto@mkcopr.com"/>
    <m/>
    <s v="Cosméticos"/>
    <n v="1000"/>
    <m/>
    <m/>
    <n v="3000000"/>
    <n v="50000"/>
    <n v="200000"/>
    <n v="100000"/>
    <n v="500000"/>
    <n v="100000"/>
    <n v="100000"/>
    <n v="150000"/>
    <m/>
    <m/>
    <m/>
    <m/>
    <m/>
    <m/>
    <m/>
    <m/>
    <m/>
    <m/>
    <m/>
    <m/>
    <m/>
    <m/>
    <m/>
    <m/>
    <m/>
    <m/>
    <m/>
    <m/>
    <m/>
    <m/>
    <m/>
    <m/>
    <n v="0.2"/>
    <s v="Qualificação"/>
    <s v="Aberto"/>
    <x v="0"/>
    <s v="Eles trazem sacolas de fora e tem caixas com a Antilhas"/>
    <m/>
  </r>
  <r>
    <x v="2"/>
    <s v="Alexandre"/>
    <s v="MULTI COISAS"/>
    <s v="MULTI COISAS"/>
    <s v="Eduardo Sandrini"/>
    <s v="Gerente Compras"/>
    <s v="2131 8788"/>
    <s v="compras4@multicoisas.com.br"/>
    <m/>
    <s v="Artigos "/>
    <n v="193"/>
    <m/>
    <m/>
    <n v="450000"/>
    <n v="400000"/>
    <m/>
    <m/>
    <n v="50000"/>
    <m/>
    <m/>
    <m/>
    <m/>
    <m/>
    <m/>
    <m/>
    <m/>
    <m/>
    <m/>
    <m/>
    <m/>
    <m/>
    <m/>
    <m/>
    <m/>
    <m/>
    <m/>
    <m/>
    <m/>
    <m/>
    <m/>
    <m/>
    <m/>
    <m/>
    <m/>
    <m/>
    <n v="0.25"/>
    <s v="Qualificação"/>
    <s v="Aberto"/>
    <x v="22"/>
    <s v="apresentamos amostras, aguardando novos orçamentos"/>
    <m/>
  </r>
  <r>
    <x v="2"/>
    <s v="Alexandre"/>
    <s v="ÓTICAS CAROL"/>
    <s v="ÓTICAS CAROL"/>
    <s v="Diego Baptista"/>
    <s v="Comprador"/>
    <s v="3528 9302"/>
    <s v="diego.baptista@oticascarol.com.br"/>
    <m/>
    <s v="Acessórios"/>
    <n v="719"/>
    <m/>
    <m/>
    <n v="550000"/>
    <n v="50000"/>
    <s v=" "/>
    <n v="400000"/>
    <n v="50000"/>
    <m/>
    <m/>
    <m/>
    <m/>
    <m/>
    <m/>
    <m/>
    <m/>
    <m/>
    <m/>
    <m/>
    <m/>
    <m/>
    <m/>
    <m/>
    <m/>
    <m/>
    <m/>
    <m/>
    <m/>
    <m/>
    <m/>
    <m/>
    <m/>
    <m/>
    <m/>
    <m/>
    <n v="0.6"/>
    <s v="Qualificação"/>
    <s v="Aberto"/>
    <x v="0"/>
    <s v="apresentamos amostras, aguardando novos orçamentos"/>
    <m/>
  </r>
  <r>
    <x v="2"/>
    <s v="Alexandre"/>
    <s v="OUTLET LINGERIE"/>
    <s v="OUTLET LINGERIE"/>
    <s v="Sandra Ribeiro"/>
    <s v="Gerente Marketing"/>
    <s v="2609 3895"/>
    <s v="marketing@outletlingerie.com.br"/>
    <m/>
    <s v="Vestuário"/>
    <n v="97"/>
    <m/>
    <m/>
    <n v="350000"/>
    <n v="50000"/>
    <s v=" "/>
    <n v="200000"/>
    <n v="50000"/>
    <m/>
    <m/>
    <n v="50000"/>
    <m/>
    <m/>
    <m/>
    <m/>
    <m/>
    <m/>
    <m/>
    <m/>
    <m/>
    <m/>
    <m/>
    <m/>
    <m/>
    <m/>
    <m/>
    <m/>
    <m/>
    <m/>
    <m/>
    <m/>
    <m/>
    <m/>
    <m/>
    <m/>
    <n v="0.4"/>
    <s v="Qualificação"/>
    <s v="Aberto"/>
    <x v="9"/>
    <s v="apresentamos amostras, aguardando novos orçamentos"/>
    <m/>
  </r>
  <r>
    <x v="2"/>
    <s v="Alexandre"/>
    <s v="PODEROSO TIMÃO"/>
    <s v="PODEROSO TIMÃO"/>
    <s v="João Algodoal"/>
    <s v="Desenv. De produtos"/>
    <s v="3337 5242"/>
    <s v="joão.algodoal@spsports.com.br"/>
    <m/>
    <s v="Vestuário"/>
    <n v="124"/>
    <m/>
    <m/>
    <n v="300000"/>
    <n v="50000"/>
    <m/>
    <n v="200000"/>
    <n v="50000"/>
    <m/>
    <m/>
    <m/>
    <m/>
    <m/>
    <m/>
    <m/>
    <m/>
    <m/>
    <m/>
    <m/>
    <m/>
    <m/>
    <m/>
    <m/>
    <m/>
    <m/>
    <m/>
    <m/>
    <m/>
    <m/>
    <m/>
    <m/>
    <m/>
    <m/>
    <m/>
    <m/>
    <n v="0.15"/>
    <s v="Qualificação"/>
    <s v="Aberto"/>
    <x v="23"/>
    <s v="Eles fazem sacolas Manuais, com preços menores que Flexografia"/>
    <m/>
  </r>
  <r>
    <x v="2"/>
    <s v="Alexandre"/>
    <s v="REI DO MATE"/>
    <s v="REI DO MATE"/>
    <s v="Cristina Belino"/>
    <s v="Gerente de Compras"/>
    <s v="3081 9335"/>
    <s v="cristina@reidomate.com.br"/>
    <m/>
    <s v="Alimentos e bebidas"/>
    <n v="340"/>
    <m/>
    <m/>
    <n v="620000"/>
    <n v="70000"/>
    <n v="100000"/>
    <m/>
    <n v="150000"/>
    <n v="100000"/>
    <n v="100000"/>
    <n v="100000"/>
    <m/>
    <m/>
    <m/>
    <m/>
    <m/>
    <m/>
    <m/>
    <m/>
    <m/>
    <m/>
    <m/>
    <m/>
    <m/>
    <m/>
    <m/>
    <m/>
    <m/>
    <m/>
    <m/>
    <m/>
    <m/>
    <m/>
    <m/>
    <m/>
    <n v="0.4"/>
    <s v="Qualificação"/>
    <s v="Aberto"/>
    <x v="19"/>
    <s v="Tem um Mix de embalagens, Sacos, Sacolas, Sacos com papel duplo"/>
    <m/>
  </r>
  <r>
    <x v="2"/>
    <s v="Alexandre"/>
    <s v="STAR POINT"/>
    <s v="STAR POINT"/>
    <s v="Tucano"/>
    <s v="proprietário"/>
    <s v="5053 4655"/>
    <s v="tucano@starpoint.com.br"/>
    <m/>
    <s v="Confecção"/>
    <n v="15"/>
    <m/>
    <m/>
    <n v="200000"/>
    <m/>
    <n v="150000"/>
    <m/>
    <m/>
    <m/>
    <m/>
    <n v="50000"/>
    <m/>
    <m/>
    <m/>
    <m/>
    <m/>
    <m/>
    <m/>
    <m/>
    <m/>
    <m/>
    <m/>
    <m/>
    <m/>
    <m/>
    <m/>
    <m/>
    <m/>
    <m/>
    <m/>
    <m/>
    <m/>
    <m/>
    <m/>
    <m/>
    <n v="0.2"/>
    <s v="Qualificação"/>
    <s v="Aberto"/>
    <x v="24"/>
    <s v="A rede não passa por um  momento bom."/>
    <m/>
  </r>
  <r>
    <x v="2"/>
    <s v="Alexandre"/>
    <s v="PREÇOLANDIA"/>
    <s v="PREÇOLANDIA"/>
    <s v="Saty"/>
    <s v="Gerente de compras"/>
    <s v="3833 8000"/>
    <s v="saty@precolandia.com.br"/>
    <m/>
    <s v="Artigos "/>
    <n v="30"/>
    <m/>
    <m/>
    <n v="400000"/>
    <n v="400000"/>
    <m/>
    <m/>
    <m/>
    <m/>
    <m/>
    <m/>
    <m/>
    <m/>
    <m/>
    <m/>
    <m/>
    <m/>
    <m/>
    <m/>
    <m/>
    <m/>
    <m/>
    <m/>
    <m/>
    <m/>
    <m/>
    <m/>
    <m/>
    <m/>
    <m/>
    <m/>
    <m/>
    <m/>
    <m/>
    <m/>
    <n v="0.4"/>
    <s v="Qualificação"/>
    <s v="Aberto"/>
    <x v="22"/>
    <s v="apresentamos amostras, aguardando novos orçamentos"/>
    <m/>
  </r>
  <r>
    <x v="2"/>
    <s v="Alexandre"/>
    <s v="MEIA DE SEDA"/>
    <s v="MEIA DE SEDA"/>
    <s v="Jorge Kevork"/>
    <s v="Proprietário"/>
    <s v="3081 6277"/>
    <s v="jkdh@meiadeseda.com.br"/>
    <m/>
    <s v="Vestuário"/>
    <n v="10"/>
    <m/>
    <m/>
    <n v="250000"/>
    <m/>
    <m/>
    <n v="150000"/>
    <n v="50000"/>
    <m/>
    <m/>
    <n v="50000"/>
    <m/>
    <m/>
    <m/>
    <m/>
    <m/>
    <m/>
    <m/>
    <m/>
    <m/>
    <m/>
    <m/>
    <m/>
    <m/>
    <m/>
    <m/>
    <m/>
    <m/>
    <m/>
    <m/>
    <m/>
    <m/>
    <m/>
    <m/>
    <m/>
    <n v="0.35"/>
    <s v="Qualificação"/>
    <s v="Aberto"/>
    <x v="1"/>
    <s v="apresentamos amostras, aguardando novos orçamentos"/>
    <m/>
  </r>
  <r>
    <x v="2"/>
    <s v="Alexandre"/>
    <s v="BFFC (BOB´S)"/>
    <s v="BFFC (BOB´S)"/>
    <s v="Erika"/>
    <s v="Supplay Chain"/>
    <s v="3579 1126"/>
    <s v="erika.tavoroni@bffc.com.br"/>
    <m/>
    <s v="Alimentos e bebidas"/>
    <n v="1067"/>
    <m/>
    <m/>
    <n v="2000000"/>
    <m/>
    <m/>
    <m/>
    <m/>
    <m/>
    <n v="2000000"/>
    <m/>
    <m/>
    <m/>
    <m/>
    <m/>
    <m/>
    <m/>
    <m/>
    <m/>
    <m/>
    <m/>
    <m/>
    <m/>
    <m/>
    <m/>
    <m/>
    <m/>
    <m/>
    <m/>
    <m/>
    <m/>
    <m/>
    <m/>
    <m/>
    <m/>
    <n v="0.4"/>
    <s v="Qualificação"/>
    <s v="Aberto"/>
    <x v="8"/>
    <s v="Perdemoos os projetos dos sacos "/>
    <m/>
  </r>
  <r>
    <x v="2"/>
    <s v="Alexandre"/>
    <s v="THOST/LEVI´S"/>
    <s v="THOST/LEVI´S"/>
    <s v="Fabricio"/>
    <s v="Proprietário"/>
    <s v="9421 01091"/>
    <s v="thost.fabricio@yahoo.com.br"/>
    <m/>
    <s v="Vestuário"/>
    <n v="2"/>
    <m/>
    <m/>
    <n v="26000"/>
    <n v="26000"/>
    <s v=" "/>
    <s v=" "/>
    <s v=" "/>
    <m/>
    <m/>
    <m/>
    <m/>
    <m/>
    <m/>
    <m/>
    <m/>
    <m/>
    <m/>
    <m/>
    <m/>
    <m/>
    <m/>
    <m/>
    <m/>
    <m/>
    <m/>
    <m/>
    <m/>
    <m/>
    <m/>
    <m/>
    <m/>
    <m/>
    <m/>
    <m/>
    <n v="1"/>
    <s v="Fechamento"/>
    <s v="Sucesso"/>
    <x v="11"/>
    <s v="Quer fazer uma sacola pequena para 2018"/>
    <m/>
  </r>
  <r>
    <x v="2"/>
    <s v="Alexandre"/>
    <s v="OFNER"/>
    <s v="OFNER"/>
    <s v="Mariana Nucci"/>
    <s v="Compras"/>
    <s v="5693 8600"/>
    <s v="Mariana.nucci@ofner.com.br"/>
    <m/>
    <s v="Alimentos e bebidas"/>
    <n v="25"/>
    <m/>
    <m/>
    <n v="2300000"/>
    <m/>
    <m/>
    <m/>
    <m/>
    <m/>
    <m/>
    <m/>
    <m/>
    <m/>
    <m/>
    <m/>
    <m/>
    <m/>
    <m/>
    <m/>
    <m/>
    <m/>
    <m/>
    <m/>
    <m/>
    <m/>
    <m/>
    <m/>
    <m/>
    <m/>
    <m/>
    <m/>
    <m/>
    <m/>
    <m/>
    <m/>
    <n v="1"/>
    <s v="Fechamento"/>
    <s v="Sucesso"/>
    <x v="11"/>
    <s v="Perdemos Sacolas Semi manual para a VIFRAN, sacolas em couche tras da china"/>
    <m/>
  </r>
  <r>
    <x v="2"/>
    <s v="Alexandre"/>
    <s v="HOPE"/>
    <s v="HOPE"/>
    <s v="Nilton"/>
    <s v="Marketing Multimarcas"/>
    <s v="2169 2238"/>
    <s v="Nilton.lira@hopelingerie.com.br"/>
    <m/>
    <s v="Vestuário"/>
    <n v="578"/>
    <m/>
    <m/>
    <n v="2000000"/>
    <m/>
    <n v="100000"/>
    <n v="1200000"/>
    <n v="500000"/>
    <m/>
    <m/>
    <n v="200000"/>
    <m/>
    <m/>
    <m/>
    <m/>
    <m/>
    <m/>
    <m/>
    <m/>
    <m/>
    <m/>
    <m/>
    <m/>
    <m/>
    <m/>
    <m/>
    <m/>
    <m/>
    <m/>
    <m/>
    <m/>
    <m/>
    <m/>
    <m/>
    <m/>
    <n v="1"/>
    <s v="Fechamento"/>
    <s v="Sucesso"/>
    <x v="0"/>
    <s v="Antilhas esta fazendo as lojas proprias com sacolas manuais"/>
    <m/>
  </r>
  <r>
    <x v="2"/>
    <s v="Alexandre"/>
    <s v="FAST SHOP"/>
    <s v="FAST SHOP / A2YOU"/>
    <s v="Tatiana"/>
    <s v="Compras"/>
    <s v="3232 3208"/>
    <s v="Tatianavsn@fastshop.com.br"/>
    <m/>
    <s v="Móveis &amp; Decoração"/>
    <n v="96"/>
    <m/>
    <m/>
    <n v="1900000"/>
    <s v=" "/>
    <s v=" "/>
    <s v=" "/>
    <m/>
    <s v=" "/>
    <m/>
    <m/>
    <m/>
    <m/>
    <m/>
    <m/>
    <m/>
    <m/>
    <m/>
    <m/>
    <m/>
    <m/>
    <m/>
    <m/>
    <m/>
    <m/>
    <m/>
    <m/>
    <m/>
    <m/>
    <m/>
    <m/>
    <m/>
    <m/>
    <m/>
    <m/>
    <n v="1"/>
    <s v="Fechamento"/>
    <s v="Sucesso"/>
    <x v="11"/>
    <s v="Estamos desenvolvendo outras sacolas em papel"/>
    <m/>
  </r>
  <r>
    <x v="2"/>
    <s v="Alexandre"/>
    <s v="LOCCITANE"/>
    <s v="LOCCITANE"/>
    <s v="Marcia primo"/>
    <s v="compras"/>
    <s v="3957 4200"/>
    <s v="marcia.primo@loccitane.com"/>
    <m/>
    <s v="Cosméticos"/>
    <n v="190"/>
    <m/>
    <m/>
    <n v="3000000"/>
    <n v="250000"/>
    <n v="1200000"/>
    <n v="50000"/>
    <n v="500000"/>
    <n v="500000"/>
    <n v="400000"/>
    <n v="100000"/>
    <m/>
    <m/>
    <m/>
    <m/>
    <m/>
    <m/>
    <m/>
    <m/>
    <m/>
    <m/>
    <m/>
    <m/>
    <m/>
    <m/>
    <m/>
    <m/>
    <m/>
    <m/>
    <m/>
    <m/>
    <m/>
    <m/>
    <m/>
    <m/>
    <n v="0.3"/>
    <s v="Qualificação"/>
    <s v="Aberto"/>
    <x v="11"/>
    <s v="Eles querem JIT FIP, Temos problemas em fornecimento das caixas"/>
    <m/>
  </r>
  <r>
    <x v="2"/>
    <s v="Eliane Rocha"/>
    <s v="HOPE"/>
    <s v="HOPE"/>
    <s v="Nilton"/>
    <s v="Marketing Multimarcas"/>
    <s v="2169 2238"/>
    <s v="Nilton.lira@hopelingerie.com.br"/>
    <m/>
    <s v="Vestuário"/>
    <n v="578"/>
    <m/>
    <m/>
    <n v="2000000"/>
    <m/>
    <n v="100000"/>
    <n v="1200000"/>
    <n v="500000"/>
    <m/>
    <m/>
    <n v="200000"/>
    <m/>
    <m/>
    <m/>
    <m/>
    <m/>
    <m/>
    <m/>
    <m/>
    <m/>
    <m/>
    <m/>
    <m/>
    <m/>
    <m/>
    <m/>
    <m/>
    <m/>
    <m/>
    <m/>
    <m/>
    <m/>
    <m/>
    <m/>
    <m/>
    <n v="1"/>
    <s v="Fechamento"/>
    <s v="Sucesso"/>
    <x v="0"/>
    <s v="Antilhas esta fazendo as lojas proprias com sacolas manuais"/>
    <m/>
  </r>
  <r>
    <x v="2"/>
    <s v="Eliane Rocha"/>
    <s v="FAST SHOP"/>
    <s v="FAST SHOP / A2YOU"/>
    <s v="Tatiana"/>
    <s v="Compras"/>
    <s v="3232 3208"/>
    <s v="Tatianavsn@fastshop.com.br"/>
    <m/>
    <s v="Móveis &amp; Decoração"/>
    <n v="96"/>
    <m/>
    <m/>
    <n v="1900000"/>
    <s v=" "/>
    <s v=" "/>
    <s v=" "/>
    <m/>
    <s v=" "/>
    <m/>
    <m/>
    <m/>
    <m/>
    <m/>
    <m/>
    <m/>
    <m/>
    <m/>
    <m/>
    <m/>
    <m/>
    <m/>
    <m/>
    <m/>
    <m/>
    <m/>
    <m/>
    <m/>
    <m/>
    <m/>
    <m/>
    <m/>
    <m/>
    <m/>
    <m/>
    <n v="1"/>
    <s v="Fechamento"/>
    <s v="Sucesso"/>
    <x v="11"/>
    <s v="Estamos desenvolvendo outras sacolas em papel"/>
    <m/>
  </r>
  <r>
    <x v="2"/>
    <s v="Eliane Rocha"/>
    <s v="LOCCITANE"/>
    <s v="LOCCITANE"/>
    <s v="Marcia primo"/>
    <s v="compras"/>
    <s v="3957 4200"/>
    <s v="marcia.primo@loccitane.com"/>
    <m/>
    <s v="Cosméticos"/>
    <n v="190"/>
    <m/>
    <m/>
    <n v="3000000"/>
    <n v="250000"/>
    <n v="1200000"/>
    <n v="50000"/>
    <n v="500000"/>
    <n v="500000"/>
    <n v="400000"/>
    <n v="100000"/>
    <m/>
    <m/>
    <m/>
    <m/>
    <m/>
    <m/>
    <m/>
    <m/>
    <m/>
    <m/>
    <m/>
    <m/>
    <m/>
    <m/>
    <m/>
    <m/>
    <m/>
    <m/>
    <m/>
    <m/>
    <m/>
    <m/>
    <m/>
    <m/>
    <n v="0.3"/>
    <s v="Qualificação"/>
    <s v="Aberto"/>
    <x v="11"/>
    <s v="Eles querem JIT FIP, Temos problemas em fornecimento das caixas"/>
    <m/>
  </r>
  <r>
    <x v="2"/>
    <s v="Alexandre"/>
    <s v="GRUPO INBRAND`S"/>
    <s v="VR/BOB STORE/TOMMY/SALINA /ELLUS"/>
    <s v="Evaldo Rosa"/>
    <s v="Compras"/>
    <s v="2186 9000"/>
    <s v="evaldo.rosa@inbrands.com.br"/>
    <m/>
    <s v="Vestuário"/>
    <n v="200"/>
    <m/>
    <m/>
    <n v="3000000"/>
    <n v="100000"/>
    <n v="500000"/>
    <n v="1700000"/>
    <n v="300000"/>
    <n v="100000"/>
    <n v="200000"/>
    <n v="100000"/>
    <m/>
    <m/>
    <m/>
    <m/>
    <m/>
    <m/>
    <m/>
    <m/>
    <m/>
    <m/>
    <m/>
    <m/>
    <m/>
    <m/>
    <m/>
    <m/>
    <m/>
    <m/>
    <m/>
    <m/>
    <m/>
    <m/>
    <m/>
    <m/>
    <n v="0.5"/>
    <s v="Negociação"/>
    <s v="Aberto"/>
    <x v="11"/>
    <s v="Desenvolvimento de Sacola VR para sale"/>
    <m/>
  </r>
  <r>
    <x v="2"/>
    <s v="Alexandre"/>
    <s v="PERNAMBUCANAS"/>
    <s v="PERNAMBUCANAS"/>
    <s v="Matheus Goncalves"/>
    <s v="Compras"/>
    <s v="3150 8677"/>
    <s v="matheus.goncalves@pernambucanas.com.br"/>
    <m/>
    <s v="Vestuário"/>
    <n v="320"/>
    <m/>
    <m/>
    <n v="3500000"/>
    <n v="3000000"/>
    <n v="300000"/>
    <m/>
    <m/>
    <m/>
    <n v="200000"/>
    <m/>
    <m/>
    <m/>
    <m/>
    <m/>
    <m/>
    <m/>
    <m/>
    <m/>
    <m/>
    <m/>
    <m/>
    <m/>
    <m/>
    <m/>
    <m/>
    <m/>
    <m/>
    <m/>
    <m/>
    <m/>
    <m/>
    <m/>
    <m/>
    <m/>
    <n v="0.2"/>
    <s v="Qualificação"/>
    <s v="Perda"/>
    <x v="25"/>
    <s v="Perdermos por mais de 30% de diferença com IPI"/>
    <m/>
  </r>
  <r>
    <x v="2"/>
    <s v="Alexandre"/>
    <s v="LEPOSTICHE"/>
    <s v="LEPOSTICHE"/>
    <s v="luciana"/>
    <s v="Compras"/>
    <s v="2162 8210"/>
    <s v="compras@lepostiche.com.br"/>
    <m/>
    <s v="Artigos "/>
    <n v="200"/>
    <m/>
    <m/>
    <n v="2000000"/>
    <n v="500000"/>
    <n v="1200000"/>
    <m/>
    <n v="300000"/>
    <m/>
    <m/>
    <m/>
    <m/>
    <m/>
    <m/>
    <m/>
    <m/>
    <m/>
    <m/>
    <m/>
    <m/>
    <m/>
    <m/>
    <m/>
    <m/>
    <m/>
    <m/>
    <m/>
    <m/>
    <m/>
    <m/>
    <m/>
    <m/>
    <m/>
    <m/>
    <m/>
    <n v="0.2"/>
    <s v="Qualificação"/>
    <s v="Aberto"/>
    <x v="0"/>
    <s v="Apresentamos amostras, e estamos aguardando novos orçamentos"/>
    <m/>
  </r>
  <r>
    <x v="2"/>
    <s v="Alexandre"/>
    <s v="TOP INTERNACIONAL"/>
    <s v="TOP INTERNACIONAL"/>
    <s v="Marcelo Martins"/>
    <s v="Compras"/>
    <s v="2122 6090"/>
    <s v="marcelo.martins@tfs.com.br"/>
    <m/>
    <s v="Cosméticos"/>
    <n v="18"/>
    <m/>
    <m/>
    <n v="600000"/>
    <n v="100000"/>
    <m/>
    <n v="400000"/>
    <n v="100000"/>
    <m/>
    <m/>
    <m/>
    <m/>
    <m/>
    <m/>
    <m/>
    <m/>
    <m/>
    <m/>
    <m/>
    <m/>
    <m/>
    <m/>
    <m/>
    <m/>
    <m/>
    <m/>
    <m/>
    <m/>
    <m/>
    <m/>
    <m/>
    <m/>
    <m/>
    <m/>
    <m/>
    <n v="0.3"/>
    <s v="Qualificação"/>
    <s v="Aberto"/>
    <x v="9"/>
    <s v="Apresentamos amostras, e estamos aguardando novos orçamentos"/>
    <m/>
  </r>
  <r>
    <x v="2"/>
    <s v="Alexandre"/>
    <s v="PANDORA"/>
    <s v="PANDORA"/>
    <s v="Esdras Almeida"/>
    <s v="Compras"/>
    <s v="4369 3014"/>
    <s v="Ealmeida@pandora.net"/>
    <m/>
    <m/>
    <n v="74"/>
    <m/>
    <m/>
    <n v="1000000"/>
    <n v="100000"/>
    <n v="300000"/>
    <n v="400000"/>
    <n v="200000"/>
    <n v="100000"/>
    <m/>
    <m/>
    <m/>
    <m/>
    <m/>
    <m/>
    <m/>
    <m/>
    <m/>
    <m/>
    <m/>
    <m/>
    <m/>
    <m/>
    <m/>
    <m/>
    <m/>
    <m/>
    <m/>
    <m/>
    <m/>
    <m/>
    <m/>
    <m/>
    <m/>
    <m/>
    <n v="0.1"/>
    <s v="Qualificação"/>
    <s v="Aberto"/>
    <x v="1"/>
    <s v="Apresentamos amostras, e estamos aguardando novos orçamentos"/>
    <m/>
  </r>
  <r>
    <x v="2"/>
    <s v="Alexandre"/>
    <s v="GREGORY MODAS"/>
    <s v="GREGORY MODAS"/>
    <s v="Silvia Nascimento "/>
    <s v="Compras"/>
    <s v="4082 3666"/>
    <s v="Silvia.nascimento@gregory.com.br"/>
    <m/>
    <s v="Vestuário"/>
    <n v="85"/>
    <m/>
    <m/>
    <n v="1500000"/>
    <n v="25000"/>
    <m/>
    <n v="900000"/>
    <n v="350000"/>
    <m/>
    <n v="125000"/>
    <n v="100000"/>
    <m/>
    <m/>
    <m/>
    <m/>
    <m/>
    <m/>
    <m/>
    <m/>
    <m/>
    <m/>
    <m/>
    <m/>
    <m/>
    <m/>
    <m/>
    <m/>
    <m/>
    <m/>
    <m/>
    <m/>
    <m/>
    <m/>
    <m/>
    <m/>
    <n v="0.4"/>
    <s v="Qualificação"/>
    <s v="Aberto"/>
    <x v="26"/>
    <s v="Apresentamos amostras, e estamos aguardando novos orçamentos"/>
    <m/>
  </r>
  <r>
    <x v="2"/>
    <s v="Alexandre"/>
    <s v="CARREFOUR"/>
    <s v="CARREFOUR"/>
    <s v="Andrea Santos"/>
    <s v="Compras"/>
    <s v="5098 1712"/>
    <s v="andrea_santos@carrefour.com"/>
    <m/>
    <s v="Alimentos e bebidas"/>
    <n v="250"/>
    <m/>
    <m/>
    <n v="500000"/>
    <m/>
    <m/>
    <n v="500000"/>
    <m/>
    <m/>
    <m/>
    <m/>
    <m/>
    <m/>
    <m/>
    <m/>
    <m/>
    <m/>
    <m/>
    <m/>
    <m/>
    <m/>
    <m/>
    <m/>
    <m/>
    <m/>
    <m/>
    <m/>
    <m/>
    <m/>
    <m/>
    <m/>
    <m/>
    <m/>
    <m/>
    <m/>
    <n v="0.5"/>
    <s v="Negociação"/>
    <s v="Aberto"/>
    <x v="11"/>
    <s v="Fazem 2 meses que estamos com os orçamentos e ainda não apresntamos os custos"/>
    <m/>
  </r>
  <r>
    <x v="2"/>
    <s v="Adelino"/>
    <s v="CHILLIBEANS"/>
    <s v="CHILLIBEANS"/>
    <s v="LUCAS/"/>
    <s v="Compras"/>
    <n v="38183030"/>
    <s v="danielli.silva@chillibeans.com.br"/>
    <s v="SP"/>
    <s v="Acessórios"/>
    <n v="500"/>
    <m/>
    <n v="0"/>
    <n v="1700000"/>
    <n v="0"/>
    <n v="680000"/>
    <n v="680000"/>
    <n v="170000"/>
    <n v="0"/>
    <n v="0"/>
    <n v="170000"/>
    <m/>
    <m/>
    <m/>
    <m/>
    <m/>
    <m/>
    <s v="agenda não personalizada, papel rascunho, catálogo mais impactante, pasta para carregar mostruário"/>
    <m/>
    <m/>
    <m/>
    <m/>
    <m/>
    <m/>
    <m/>
    <m/>
    <m/>
    <m/>
    <m/>
    <m/>
    <m/>
    <n v="43130"/>
    <n v="43146"/>
    <n v="42736"/>
    <m/>
    <n v="0.8"/>
    <s v="Qualificação"/>
    <s v="Aberto"/>
    <x v="0"/>
    <s v="AGUARDANDO CONTATO"/>
    <m/>
  </r>
  <r>
    <x v="2"/>
    <s v="Adelino"/>
    <s v="CONTEM 1G"/>
    <s v="CONTEM 1G"/>
    <s v="VALDIRENE / DANIELA"/>
    <s v="Compras"/>
    <s v="19 36341300"/>
    <s v="danielap@contem1g.com.br"/>
    <s v="SP"/>
    <s v="Perfumaria"/>
    <n v="173"/>
    <m/>
    <n v="0"/>
    <n v="1300000"/>
    <n v="0"/>
    <n v="0"/>
    <n v="390000"/>
    <n v="0"/>
    <n v="780000"/>
    <n v="0"/>
    <n v="130000"/>
    <m/>
    <m/>
    <m/>
    <m/>
    <m/>
    <m/>
    <m/>
    <m/>
    <m/>
    <m/>
    <m/>
    <m/>
    <m/>
    <m/>
    <m/>
    <m/>
    <m/>
    <m/>
    <m/>
    <m/>
    <n v="43069"/>
    <n v="43076"/>
    <m/>
    <m/>
    <n v="0.5"/>
    <s v="Qualificação"/>
    <s v="Aberto"/>
    <x v="4"/>
    <s v="ENVIEI APRESENTAÇÃO"/>
    <m/>
  </r>
  <r>
    <x v="2"/>
    <s v="Adelino"/>
    <s v="JEQUITI COSMETICOS"/>
    <s v="JEQUITI COSMETICOS"/>
    <s v="CRISTIANE BRAGA"/>
    <s v="Compras"/>
    <n v="36979266"/>
    <s v="cbraga@jequiti.com.br"/>
    <s v="SP"/>
    <s v="Cosméticos"/>
    <n v="0"/>
    <m/>
    <n v="0"/>
    <n v="1000000"/>
    <n v="0"/>
    <n v="0"/>
    <n v="0"/>
    <n v="0"/>
    <n v="0"/>
    <n v="0"/>
    <n v="0"/>
    <m/>
    <m/>
    <m/>
    <m/>
    <m/>
    <m/>
    <m/>
    <m/>
    <m/>
    <m/>
    <m/>
    <m/>
    <m/>
    <m/>
    <m/>
    <m/>
    <m/>
    <m/>
    <m/>
    <m/>
    <n v="43115"/>
    <n v="43117"/>
    <m/>
    <m/>
    <n v="0.7"/>
    <s v="Qualificação"/>
    <s v="Aberto"/>
    <x v="27"/>
    <s v="COTANDO EM 16/01/2018"/>
    <m/>
  </r>
  <r>
    <x v="2"/>
    <s v="Adelino"/>
    <s v="L'0CCITANE"/>
    <s v="L'0CCITANE"/>
    <s v="MÁRCIA"/>
    <s v="Compras"/>
    <n v="39574200"/>
    <s v="recepção@loccitane.com.br"/>
    <s v="SP"/>
    <s v="Perfumaria"/>
    <n v="90"/>
    <m/>
    <n v="0"/>
    <n v="1500000"/>
    <n v="0"/>
    <n v="0"/>
    <n v="0"/>
    <n v="0"/>
    <n v="0"/>
    <n v="0"/>
    <n v="0"/>
    <m/>
    <m/>
    <m/>
    <m/>
    <m/>
    <m/>
    <s v="agenda não personalizada, papel rascunho, catálogo mais impactante, pasta para carregar mostruário"/>
    <m/>
    <m/>
    <m/>
    <m/>
    <m/>
    <m/>
    <m/>
    <m/>
    <m/>
    <m/>
    <m/>
    <m/>
    <m/>
    <s v="07/072017"/>
    <n v="43089"/>
    <m/>
    <m/>
    <n v="0.3"/>
    <s v="Qualificação"/>
    <s v="Aberto"/>
    <x v="11"/>
    <m/>
    <m/>
  </r>
  <r>
    <x v="2"/>
    <s v="Adelino"/>
    <s v="M.OFFICER"/>
    <s v="M.OFFICER"/>
    <s v="NATÁLIA"/>
    <s v="Compras"/>
    <n v="35857642"/>
    <s v="design2@carlosmiele.com.br"/>
    <s v="SP"/>
    <s v="Confecção"/>
    <n v="187"/>
    <m/>
    <n v="0"/>
    <n v="1400000"/>
    <n v="0"/>
    <n v="1000000"/>
    <n v="400000"/>
    <n v="0"/>
    <n v="0"/>
    <n v="0"/>
    <n v="0"/>
    <m/>
    <m/>
    <m/>
    <m/>
    <m/>
    <m/>
    <s v="agenda não personalizada, papel rascunho, catálogo mais impactante, pasta para carregar mostruário"/>
    <m/>
    <m/>
    <m/>
    <m/>
    <m/>
    <m/>
    <m/>
    <m/>
    <m/>
    <m/>
    <m/>
    <m/>
    <m/>
    <n v="42946"/>
    <n v="43089"/>
    <m/>
    <m/>
    <n v="0.5"/>
    <s v="Qualificação"/>
    <s v="Aberto"/>
    <x v="11"/>
    <m/>
    <m/>
  </r>
  <r>
    <x v="2"/>
    <s v="Adelino"/>
    <s v="ALÔ BEBÊ"/>
    <s v="ALÔ BEBÊ"/>
    <s v="PATRÍCIA FERREIRA"/>
    <s v="Compras"/>
    <n v="36483000"/>
    <s v="patricia@alobebe.com.br"/>
    <s v="SP"/>
    <s v="Confecção infantil"/>
    <n v="21"/>
    <m/>
    <n v="0"/>
    <n v="1000000"/>
    <n v="0"/>
    <n v="0"/>
    <n v="0"/>
    <n v="0"/>
    <n v="0"/>
    <n v="0"/>
    <n v="0"/>
    <m/>
    <m/>
    <m/>
    <m/>
    <m/>
    <m/>
    <s v="agenda não personalizada, papel rascunho, catálogo mais impactante, pasta para carregar mostruário"/>
    <m/>
    <m/>
    <m/>
    <m/>
    <m/>
    <m/>
    <m/>
    <m/>
    <m/>
    <m/>
    <m/>
    <m/>
    <m/>
    <n v="43012"/>
    <n v="43141"/>
    <m/>
    <m/>
    <n v="0.5"/>
    <s v="Prospecção"/>
    <s v="Aberto"/>
    <x v="28"/>
    <m/>
    <m/>
  </r>
  <r>
    <x v="2"/>
    <s v="Adelino"/>
    <s v="GABRIELLA CALÇADOS"/>
    <s v="GABRIELLA CALÇADOS"/>
    <s v="EDSON"/>
    <s v="Compras"/>
    <n v="36430310"/>
    <s v="edson@gabriellacalcados.co.br"/>
    <s v="SP"/>
    <s v="Calçados"/>
    <n v="9"/>
    <m/>
    <n v="0"/>
    <n v="800000"/>
    <n v="800000"/>
    <n v="0"/>
    <n v="0"/>
    <n v="0"/>
    <n v="0"/>
    <n v="0"/>
    <n v="0"/>
    <m/>
    <m/>
    <m/>
    <m/>
    <m/>
    <m/>
    <s v="agenda não personalizada, papel rascunho, catálogo mais impactante, pasta para carregar mostruário"/>
    <m/>
    <m/>
    <m/>
    <m/>
    <m/>
    <m/>
    <m/>
    <m/>
    <m/>
    <m/>
    <m/>
    <m/>
    <m/>
    <n v="43013"/>
    <n v="43115"/>
    <m/>
    <m/>
    <n v="0.7"/>
    <s v="Qualificação"/>
    <s v="Aberto"/>
    <x v="0"/>
    <m/>
    <m/>
  </r>
  <r>
    <x v="2"/>
    <s v="Adelino"/>
    <s v="TRITON EYEWEAR"/>
    <s v="TRITON EYEWEAR"/>
    <s v="GISELE SANTOS"/>
    <s v="Compras"/>
    <n v="22748244"/>
    <s v="gisele@trironeyewear.com"/>
    <s v="SP"/>
    <s v="Acessórios"/>
    <n v="70"/>
    <m/>
    <n v="0"/>
    <n v="800000"/>
    <n v="0"/>
    <n v="0"/>
    <n v="800000"/>
    <n v="0"/>
    <n v="0"/>
    <n v="0"/>
    <n v="0"/>
    <m/>
    <m/>
    <m/>
    <m/>
    <m/>
    <m/>
    <s v="agenda não personalizada, papel rascunho, catálogo mais impactante, pasta para carregar mostruário"/>
    <m/>
    <m/>
    <m/>
    <m/>
    <m/>
    <m/>
    <m/>
    <m/>
    <m/>
    <m/>
    <m/>
    <m/>
    <m/>
    <n v="42990"/>
    <n v="43439"/>
    <m/>
    <m/>
    <n v="0.5"/>
    <s v="Qualificação"/>
    <s v="Aberto"/>
    <x v="12"/>
    <m/>
    <m/>
  </r>
  <r>
    <x v="2"/>
    <s v="Adelino"/>
    <s v="FNAC"/>
    <s v="FNAC"/>
    <s v="JOSE RICARDO"/>
    <s v="Compras"/>
    <n v="30562276"/>
    <s v="suprimentos@livrariacultura.com.br"/>
    <s v="SP"/>
    <s v="Outros"/>
    <n v="11"/>
    <m/>
    <n v="0"/>
    <n v="1000000"/>
    <n v="700000"/>
    <m/>
    <n v="0"/>
    <n v="0"/>
    <n v="200000"/>
    <n v="0"/>
    <n v="100000"/>
    <m/>
    <m/>
    <m/>
    <m/>
    <m/>
    <m/>
    <s v="agenda não personalizada, papel rascunho, catálogo mais impactante, pasta para carregar mostruário"/>
    <m/>
    <m/>
    <m/>
    <m/>
    <m/>
    <m/>
    <m/>
    <m/>
    <m/>
    <m/>
    <m/>
    <m/>
    <m/>
    <n v="43130"/>
    <n v="43146"/>
    <m/>
    <m/>
    <n v="0.7"/>
    <s v="Qualificação"/>
    <s v="Aberto"/>
    <x v="29"/>
    <s v="pediu para aguardar contato do MKT"/>
    <m/>
  </r>
  <r>
    <x v="2"/>
    <s v="Adelino"/>
    <s v="JBS  SEARA"/>
    <s v="JBS  SEARA"/>
    <s v="LARRISA MACHADO"/>
    <s v="Compras"/>
    <n v="31444943"/>
    <s v="larissa.machado@jbs.com.br"/>
    <s v="SP"/>
    <s v="Alimentos e bebidas"/>
    <n v="0"/>
    <m/>
    <m/>
    <n v="150000"/>
    <n v="150000"/>
    <n v="0"/>
    <n v="0"/>
    <n v="0"/>
    <n v="0"/>
    <n v="0"/>
    <n v="0"/>
    <m/>
    <m/>
    <m/>
    <m/>
    <m/>
    <m/>
    <s v="agenda não personalizada, papel rascunho, catálogo mais impactante, pasta para carregar mostruário"/>
    <m/>
    <m/>
    <m/>
    <m/>
    <m/>
    <m/>
    <m/>
    <m/>
    <m/>
    <m/>
    <m/>
    <m/>
    <m/>
    <m/>
    <n v="43080"/>
    <m/>
    <m/>
    <n v="1"/>
    <s v="Qualificação"/>
    <s v="Aberto"/>
    <x v="11"/>
    <m/>
    <m/>
  </r>
  <r>
    <x v="2"/>
    <s v="Adelino"/>
    <s v="ESCALA/TRIFIL"/>
    <s v="ESCALA/TRIFIL"/>
    <s v="THIAGO RODRIGUES"/>
    <s v="Compras"/>
    <s v="16 33034000"/>
    <s v="thiago.rodrigues@trifil.com.br"/>
    <s v="SP"/>
    <s v="Artigos "/>
    <n v="125"/>
    <m/>
    <n v="0"/>
    <n v="800000"/>
    <n v="0"/>
    <n v="0"/>
    <n v="0"/>
    <n v="0"/>
    <n v="0"/>
    <n v="0"/>
    <n v="0"/>
    <m/>
    <m/>
    <m/>
    <m/>
    <m/>
    <m/>
    <s v="agenda não personalizada, papel rascunho, catálogo mais impactante, pasta para carregar mostruário"/>
    <m/>
    <m/>
    <m/>
    <m/>
    <m/>
    <m/>
    <m/>
    <m/>
    <m/>
    <m/>
    <m/>
    <m/>
    <m/>
    <n v="43069"/>
    <n v="43120"/>
    <m/>
    <m/>
    <n v="0.3"/>
    <s v="Qualificação"/>
    <s v="Aberto"/>
    <x v="11"/>
    <s v="FECHADO PARA 2018"/>
    <m/>
  </r>
  <r>
    <x v="2"/>
    <s v="Adelino"/>
    <s v="SIDE WALK"/>
    <s v="SIDE WALK"/>
    <s v="DIANA"/>
    <s v="Compras"/>
    <n v="30491033"/>
    <s v="diana@sidewalk.com.br"/>
    <s v="SP"/>
    <s v="Calçados"/>
    <n v="44"/>
    <m/>
    <n v="0"/>
    <n v="2000000"/>
    <n v="0"/>
    <n v="0"/>
    <n v="2000000"/>
    <n v="0"/>
    <n v="0"/>
    <n v="0"/>
    <n v="0"/>
    <m/>
    <m/>
    <m/>
    <m/>
    <m/>
    <m/>
    <s v="agenda não personalizada, papel rascunho, catálogo mais impactante, pasta para carregar mostruário"/>
    <m/>
    <m/>
    <m/>
    <m/>
    <m/>
    <m/>
    <m/>
    <m/>
    <m/>
    <m/>
    <m/>
    <m/>
    <m/>
    <n v="43040"/>
    <n v="43080"/>
    <m/>
    <m/>
    <n v="0.5"/>
    <s v="Qualificação"/>
    <s v="Aberto"/>
    <x v="0"/>
    <m/>
    <m/>
  </r>
  <r>
    <x v="2"/>
    <s v="Adelino"/>
    <s v="SHOESHOP"/>
    <s v="SHOESHOP"/>
    <s v="JUNIOR"/>
    <s v="Compras"/>
    <n v="0"/>
    <s v="franquia@shoeshop.com.br"/>
    <s v="SP"/>
    <s v="Calçados"/>
    <n v="22"/>
    <m/>
    <n v="0"/>
    <m/>
    <n v="0"/>
    <n v="0"/>
    <n v="0"/>
    <n v="0"/>
    <n v="0"/>
    <n v="0"/>
    <n v="0"/>
    <m/>
    <m/>
    <m/>
    <m/>
    <m/>
    <m/>
    <s v="agenda não personalizada, papel rascunho, catálogo mais impactante, pasta para carregar mostruário"/>
    <m/>
    <m/>
    <m/>
    <m/>
    <m/>
    <m/>
    <m/>
    <m/>
    <m/>
    <m/>
    <m/>
    <m/>
    <m/>
    <m/>
    <n v="43063"/>
    <m/>
    <m/>
    <n v="0.3"/>
    <s v="Qualificação"/>
    <s v="Aberto"/>
    <x v="11"/>
    <m/>
    <m/>
  </r>
  <r>
    <x v="2"/>
    <s v="Adelino"/>
    <s v="Ó POITIVO CONFECÇÕES"/>
    <s v="PREFIXO"/>
    <s v="JARDEL"/>
    <s v="DIRETOR"/>
    <n v="42322240"/>
    <s v="jardelprefixo@terra.co.br"/>
    <s v="SP"/>
    <s v="Confecção"/>
    <n v="12"/>
    <m/>
    <m/>
    <n v="700000"/>
    <m/>
    <n v="400000"/>
    <n v="300000"/>
    <m/>
    <m/>
    <m/>
    <m/>
    <m/>
    <m/>
    <m/>
    <m/>
    <m/>
    <m/>
    <s v="agenda não personalizada, papel rascunho, catálogo mais impactante, pasta para carregar mostruário"/>
    <m/>
    <m/>
    <m/>
    <m/>
    <m/>
    <m/>
    <m/>
    <m/>
    <m/>
    <m/>
    <m/>
    <m/>
    <m/>
    <n v="43124"/>
    <n v="43160"/>
    <m/>
    <m/>
    <n v="1"/>
    <s v="Qualificação"/>
    <s v="Aberto"/>
    <x v="11"/>
    <m/>
    <m/>
  </r>
  <r>
    <x v="2"/>
    <s v="Adelino"/>
    <s v="PLURAL GRÁFICA"/>
    <s v="PLURAL"/>
    <s v="SHIRLEY"/>
    <s v="Compras"/>
    <n v="41529488"/>
    <s v="shirley.vilarino@plural.com.br"/>
    <m/>
    <s v="Outros"/>
    <n v="0"/>
    <m/>
    <m/>
    <m/>
    <m/>
    <m/>
    <m/>
    <m/>
    <m/>
    <m/>
    <m/>
    <m/>
    <m/>
    <m/>
    <m/>
    <m/>
    <m/>
    <m/>
    <m/>
    <m/>
    <m/>
    <m/>
    <m/>
    <m/>
    <m/>
    <m/>
    <m/>
    <m/>
    <m/>
    <m/>
    <m/>
    <n v="43130"/>
    <n v="43146"/>
    <m/>
    <m/>
    <n v="1"/>
    <s v="Qualificação"/>
    <s v="Aberto"/>
    <x v="11"/>
    <m/>
    <m/>
  </r>
  <r>
    <x v="1"/>
    <s v="Fabiano"/>
    <s v="Arezzo"/>
    <s v="Arezzo"/>
    <s v="Rafael"/>
    <s v="Diretor Financeiro"/>
    <s v="51 2129-5000"/>
    <s v="maicon.reichert@arezzo.com.br "/>
    <s v="RS"/>
    <s v="Calçados"/>
    <n v="358"/>
    <m/>
    <n v="0"/>
    <n v="5000000"/>
    <n v="0"/>
    <n v="0"/>
    <n v="0"/>
    <n v="0"/>
    <n v="0"/>
    <n v="0"/>
    <n v="0"/>
    <n v="0"/>
    <n v="0"/>
    <n v="0"/>
    <n v="0"/>
    <m/>
    <m/>
    <m/>
    <m/>
    <m/>
    <m/>
    <m/>
    <m/>
    <m/>
    <m/>
    <m/>
    <m/>
    <n v="2"/>
    <n v="42934"/>
    <m/>
    <m/>
    <m/>
    <m/>
    <m/>
    <m/>
    <n v="0.9"/>
    <s v="Oportunidade"/>
    <s v="Aberto"/>
    <x v="9"/>
    <s v="Tem interesse em trabalhar com a Nobelpack/Vamos alinhar agora o inicio dos desenvolvimentos, estamos aguardando um sinal verde do Beni, referente ao custos em relação aos concorrentes."/>
    <m/>
  </r>
  <r>
    <x v="1"/>
    <s v="Fabiano"/>
    <s v="Arezzo"/>
    <s v="Arezzo"/>
    <s v="Rafael"/>
    <s v="Diretor Financeiro"/>
    <s v="51 2129-5000"/>
    <s v="felipe.beck@arezzo.com.br "/>
    <s v="RS"/>
    <s v="Calçados"/>
    <n v="358"/>
    <m/>
    <n v="0"/>
    <n v="5000000"/>
    <n v="0"/>
    <n v="0"/>
    <n v="0"/>
    <n v="0"/>
    <n v="0"/>
    <n v="0"/>
    <n v="0"/>
    <n v="0"/>
    <n v="0"/>
    <n v="0"/>
    <n v="0"/>
    <m/>
    <m/>
    <m/>
    <m/>
    <m/>
    <m/>
    <m/>
    <m/>
    <m/>
    <m/>
    <m/>
    <s v="Marcamos visita"/>
    <n v="2"/>
    <n v="42934"/>
    <n v="43136"/>
    <m/>
    <n v="43111"/>
    <n v="43115"/>
    <n v="43014"/>
    <n v="0"/>
    <n v="0.9"/>
    <s v="Oportunidade"/>
    <s v="Aberto"/>
    <x v="9"/>
    <s v="Tem interesse em trabalhar com a Nobelpack/Vamos alinhar agora o inicio dos desenvolvimentos, estamos aguardando um sinal verde do Beni, referente ao custos em relação aos concorrentes."/>
    <m/>
  </r>
  <r>
    <x v="1"/>
    <s v="Fabiano"/>
    <s v="Schutz"/>
    <s v="Schutz"/>
    <s v="Rafael"/>
    <s v="Diretor Financeiro"/>
    <s v="51 2129-5000"/>
    <m/>
    <s v="RS"/>
    <s v="Calçados"/>
    <n v="358"/>
    <m/>
    <n v="0"/>
    <n v="2000000"/>
    <n v="0"/>
    <n v="0"/>
    <n v="0"/>
    <n v="0"/>
    <n v="0"/>
    <n v="0"/>
    <n v="0"/>
    <n v="0"/>
    <n v="0"/>
    <n v="0"/>
    <n v="0"/>
    <m/>
    <m/>
    <m/>
    <m/>
    <m/>
    <m/>
    <m/>
    <m/>
    <m/>
    <m/>
    <m/>
    <m/>
    <n v="2"/>
    <n v="43075"/>
    <m/>
    <m/>
    <m/>
    <m/>
    <n v="43014"/>
    <n v="0"/>
    <n v="0.5"/>
    <s v="Oportunidade"/>
    <s v="Aberto"/>
    <x v="9"/>
    <s v="Tem interesse em trabalhar com a Nobelpack/O produto é bem complicado, neste primeiro momento decidimos ficar fora."/>
    <m/>
  </r>
  <r>
    <x v="1"/>
    <s v="Fabiano"/>
    <s v="Schutz"/>
    <s v="Schutz"/>
    <s v="Rafael"/>
    <s v="Diretor Financeiro"/>
    <s v="51 2129-5000"/>
    <m/>
    <s v="RS"/>
    <s v="Calçados"/>
    <n v="358"/>
    <m/>
    <n v="0"/>
    <n v="2000000"/>
    <n v="0"/>
    <n v="0"/>
    <n v="0"/>
    <n v="0"/>
    <n v="0"/>
    <n v="0"/>
    <n v="0"/>
    <n v="0"/>
    <n v="0"/>
    <n v="0"/>
    <n v="0"/>
    <m/>
    <m/>
    <m/>
    <m/>
    <m/>
    <m/>
    <m/>
    <m/>
    <m/>
    <m/>
    <m/>
    <s v="Marcamos visita"/>
    <n v="2"/>
    <n v="43075"/>
    <n v="43136"/>
    <m/>
    <n v="43111"/>
    <n v="43115"/>
    <n v="43014"/>
    <n v="0"/>
    <n v="0.5"/>
    <s v="Oportunidade"/>
    <s v="Aberto"/>
    <x v="9"/>
    <s v="Tem interesse em trabalhar com a Nobelpack/O produto é bem complicado, neste primeiro momento decidimos ficar fora."/>
    <m/>
  </r>
  <r>
    <x v="1"/>
    <s v="Fabiano"/>
    <s v="Anacapri"/>
    <s v="Anacapri"/>
    <s v="Rafael"/>
    <s v="Diretor Financeiro"/>
    <s v="51 2129-5000"/>
    <m/>
    <s v="RS"/>
    <s v="Calçados"/>
    <n v="358"/>
    <m/>
    <n v="0"/>
    <n v="1500000"/>
    <n v="0"/>
    <n v="0"/>
    <n v="0"/>
    <n v="0"/>
    <n v="0"/>
    <n v="0"/>
    <n v="0"/>
    <n v="0"/>
    <n v="0"/>
    <n v="0"/>
    <n v="0"/>
    <m/>
    <m/>
    <m/>
    <m/>
    <m/>
    <m/>
    <m/>
    <m/>
    <m/>
    <m/>
    <m/>
    <s v="Marcamos visita"/>
    <n v="2"/>
    <n v="43082"/>
    <m/>
    <m/>
    <m/>
    <m/>
    <n v="43014"/>
    <n v="0"/>
    <n v="0.9"/>
    <s v="Oportunidade"/>
    <s v="Aberto"/>
    <x v="9"/>
    <s v="Tem interesse em trabalhar com a Nobelpack/Vamos alinhar agora o inicio dos desenvolvimentos, estamos aguardando um sinal verde do Beni, referente ao custos em relação aos concorrentes."/>
    <m/>
  </r>
  <r>
    <x v="1"/>
    <s v="Fabiano"/>
    <s v="Anacapri"/>
    <s v="Anacapri"/>
    <s v="Rafael"/>
    <s v="Diretor Financeiro"/>
    <s v="51 2129-5000"/>
    <m/>
    <s v="RS"/>
    <s v="Calçados"/>
    <n v="358"/>
    <m/>
    <n v="0"/>
    <n v="1500000"/>
    <n v="0"/>
    <n v="0"/>
    <n v="0"/>
    <n v="0"/>
    <n v="0"/>
    <n v="0"/>
    <n v="0"/>
    <n v="0"/>
    <n v="0"/>
    <n v="0"/>
    <n v="0"/>
    <m/>
    <m/>
    <m/>
    <m/>
    <m/>
    <m/>
    <m/>
    <m/>
    <m/>
    <m/>
    <m/>
    <s v="Marcamos visita"/>
    <n v="2"/>
    <n v="43082"/>
    <n v="43136"/>
    <m/>
    <n v="43111"/>
    <n v="43115"/>
    <n v="43379"/>
    <n v="0"/>
    <n v="0.9"/>
    <s v="Oportunidade"/>
    <s v="Aberto"/>
    <x v="9"/>
    <s v="Tem interesse em trabalhar com a Nobelpack/Vamos alinhar agora o inicio dos desenvolvimentos, estamos aguardando um sinal verde do Beni, referente ao custos em relação aos concorrentes."/>
    <m/>
  </r>
  <r>
    <x v="1"/>
    <s v="Fabiano"/>
    <s v="Rede Clip "/>
    <s v="Rede Clip "/>
    <s v="Volmir"/>
    <s v="Compras"/>
    <s v="51 3488-0004"/>
    <s v="volmirbraun@terra.com.br"/>
    <s v="RS"/>
    <s v="Artigos "/>
    <n v="40"/>
    <m/>
    <n v="0"/>
    <m/>
    <m/>
    <m/>
    <m/>
    <m/>
    <m/>
    <m/>
    <n v="0"/>
    <n v="186160"/>
    <n v="43093"/>
    <m/>
    <m/>
    <m/>
    <m/>
    <m/>
    <m/>
    <m/>
    <m/>
    <m/>
    <m/>
    <m/>
    <m/>
    <m/>
    <m/>
    <n v="2"/>
    <n v="43035"/>
    <m/>
    <m/>
    <n v="43024"/>
    <m/>
    <n v="43014"/>
    <m/>
    <m/>
    <s v="Negociação"/>
    <s v="Aberto"/>
    <x v="11"/>
    <s v="Tem interesse, estamos em desenvolvimento dos produtos, visita marcada 27/10"/>
    <m/>
  </r>
  <r>
    <x v="1"/>
    <s v="Fabiano"/>
    <s v="Rede Clip "/>
    <s v="Rede Clip "/>
    <s v="Aneleise"/>
    <s v="Compras"/>
    <s v="51 3047-5213"/>
    <s v="alspapelaria@gmail.com"/>
    <s v="RS"/>
    <s v="Artigos "/>
    <n v="40"/>
    <m/>
    <n v="0"/>
    <n v="530000"/>
    <n v="0"/>
    <n v="0"/>
    <n v="0"/>
    <n v="0"/>
    <n v="0"/>
    <n v="0"/>
    <n v="0"/>
    <n v="186160"/>
    <n v="43093"/>
    <n v="0"/>
    <n v="0"/>
    <m/>
    <m/>
    <m/>
    <m/>
    <m/>
    <m/>
    <m/>
    <m/>
    <m/>
    <m/>
    <m/>
    <m/>
    <n v="2"/>
    <n v="43035"/>
    <m/>
    <m/>
    <n v="43024"/>
    <m/>
    <n v="43014"/>
    <m/>
    <m/>
    <s v="Negociação"/>
    <s v="Aberto"/>
    <x v="11"/>
    <s v="Tem interesse, estamos em desenvolvimento dos produtos, visita marcada 27/10"/>
    <m/>
  </r>
  <r>
    <x v="1"/>
    <s v="Fabiano"/>
    <s v="Rede Clip "/>
    <s v="Rede Clip "/>
    <s v="Aneleise"/>
    <s v="Compras"/>
    <s v="51 3047-5213"/>
    <s v="alspapelaria@gmail.com"/>
    <s v="RS"/>
    <s v="Artigos "/>
    <n v="40"/>
    <m/>
    <n v="0"/>
    <n v="530000"/>
    <n v="0"/>
    <n v="0"/>
    <n v="0"/>
    <n v="0"/>
    <n v="0"/>
    <n v="0"/>
    <n v="0"/>
    <n v="186160"/>
    <n v="43093"/>
    <n v="0"/>
    <n v="0"/>
    <m/>
    <m/>
    <m/>
    <m/>
    <m/>
    <m/>
    <m/>
    <m/>
    <m/>
    <m/>
    <m/>
    <m/>
    <n v="2"/>
    <n v="43035"/>
    <m/>
    <m/>
    <n v="43063"/>
    <m/>
    <n v="43015"/>
    <m/>
    <m/>
    <s v="Negociação"/>
    <s v="Aberto"/>
    <x v="11"/>
    <s v="Solicitado quantidade de emabalgens utilizadas"/>
    <m/>
  </r>
  <r>
    <x v="1"/>
    <s v="Fabiano"/>
    <s v="Rede Clip "/>
    <s v="Rede Clip "/>
    <s v="Luciane"/>
    <s v="Almoxarifado"/>
    <s v="52 3047-5213"/>
    <s v="brasiles.negoc@gmail.com"/>
    <s v="RS"/>
    <s v="Artigos "/>
    <n v="40"/>
    <m/>
    <n v="0"/>
    <n v="530000"/>
    <n v="0"/>
    <n v="0"/>
    <n v="0"/>
    <n v="0"/>
    <n v="0"/>
    <n v="0"/>
    <n v="0"/>
    <n v="186160"/>
    <n v="43093"/>
    <n v="0"/>
    <n v="0"/>
    <m/>
    <m/>
    <m/>
    <m/>
    <m/>
    <m/>
    <m/>
    <m/>
    <m/>
    <m/>
    <s v="acertarmos o preço nas sacolas de plástico também"/>
    <m/>
    <n v="2"/>
    <n v="43035"/>
    <m/>
    <m/>
    <n v="43066"/>
    <m/>
    <n v="43015"/>
    <m/>
    <n v="0.9"/>
    <s v="Negociação"/>
    <s v="Aberto"/>
    <x v="11"/>
    <s v="Retorno das quantidades de embalagens utilizadas/Solicitados os protótipos impressos, aguardando retorno do ID."/>
    <m/>
  </r>
  <r>
    <x v="1"/>
    <s v="Fabiano"/>
    <s v="Rede Clip "/>
    <s v="Rede Clip "/>
    <s v="Luciane"/>
    <s v="Almoxarifado"/>
    <s v="52 3047-5213"/>
    <s v="brasiles.negoc@gmail.com"/>
    <s v="RS"/>
    <s v="Artigos "/>
    <n v="40"/>
    <m/>
    <n v="0"/>
    <n v="530000"/>
    <n v="0"/>
    <n v="0"/>
    <n v="0"/>
    <n v="0"/>
    <n v="0"/>
    <n v="0"/>
    <n v="0"/>
    <n v="186160"/>
    <n v="43093"/>
    <n v="0"/>
    <n v="0"/>
    <m/>
    <m/>
    <m/>
    <s v="Aguadando as imagens das sacolas em 3D e impressas"/>
    <m/>
    <m/>
    <m/>
    <m/>
    <m/>
    <m/>
    <s v="Melhorar preço nas sacolas de plasticos"/>
    <m/>
    <n v="2"/>
    <n v="43035"/>
    <m/>
    <m/>
    <n v="43108"/>
    <n v="43117"/>
    <n v="43015"/>
    <n v="0"/>
    <n v="0.6"/>
    <s v="Negociação"/>
    <s v="Aberto"/>
    <x v="30"/>
    <s v="Aguardando nossa apresentação em 3D e as sacolas impressas para avaliação do cliente."/>
    <m/>
  </r>
  <r>
    <x v="1"/>
    <s v="Fabiano"/>
    <s v="Rede Clip "/>
    <s v="Rede Clip "/>
    <s v="Anelise"/>
    <s v="Compras"/>
    <s v="52 3047-5213"/>
    <s v="alspapelaria@gmail.com"/>
    <s v="RS"/>
    <s v="Artigos "/>
    <n v="40"/>
    <m/>
    <n v="0"/>
    <n v="530000"/>
    <n v="0"/>
    <n v="0"/>
    <n v="0"/>
    <n v="0"/>
    <n v="0"/>
    <n v="0"/>
    <n v="0"/>
    <n v="186160"/>
    <n v="43093"/>
    <n v="0"/>
    <n v="0"/>
    <m/>
    <m/>
    <m/>
    <s v="Aguadando as imagens das sacolas em 3D e impressas"/>
    <m/>
    <m/>
    <m/>
    <m/>
    <m/>
    <m/>
    <s v="Melhorar preço nas sacolas de plasticos"/>
    <m/>
    <n v="2"/>
    <n v="43035"/>
    <m/>
    <m/>
    <n v="43119"/>
    <n v="43130"/>
    <n v="43015"/>
    <n v="0"/>
    <n v="0.6"/>
    <s v="Negociação"/>
    <s v="Aberto"/>
    <x v="30"/>
    <s v="Aguardando nossa apresentação em 3D e as sacolas impressas para avaliação do cliente."/>
    <m/>
  </r>
  <r>
    <x v="1"/>
    <s v="Fabiano"/>
    <s v="Rede Clip "/>
    <s v="Rede Clip "/>
    <s v="Anelise"/>
    <s v="Compras"/>
    <s v="52 3047-5213"/>
    <s v="alspapelaria@gmail.com"/>
    <s v="RS"/>
    <s v="Artigos "/>
    <n v="40"/>
    <m/>
    <n v="0"/>
    <n v="530000"/>
    <n v="250000"/>
    <n v="280000"/>
    <n v="0"/>
    <n v="0"/>
    <n v="0"/>
    <n v="0"/>
    <n v="0"/>
    <n v="186160"/>
    <n v="42759"/>
    <n v="58200"/>
    <s v="14/12/0217"/>
    <m/>
    <m/>
    <m/>
    <s v="Aguadando sacolas impressas"/>
    <m/>
    <m/>
    <m/>
    <m/>
    <m/>
    <m/>
    <m/>
    <m/>
    <n v="2"/>
    <n v="43035"/>
    <m/>
    <m/>
    <n v="43129"/>
    <n v="43136"/>
    <n v="43015"/>
    <n v="0"/>
    <n v="0.7"/>
    <s v="Negociação"/>
    <s v="Aberto"/>
    <x v="30"/>
    <s v="Aguardando sacolas impressas para avaliação do cliente."/>
    <m/>
  </r>
  <r>
    <x v="1"/>
    <s v="Fabiano"/>
    <s v="Rede Clip "/>
    <s v="Rede Clip "/>
    <s v="Anelise"/>
    <s v="Compras"/>
    <s v="52 3047-5213"/>
    <s v="alspapelaria@gmail.com"/>
    <s v="RS"/>
    <s v="Artigos "/>
    <n v="40"/>
    <m/>
    <n v="0"/>
    <n v="530000"/>
    <n v="250000"/>
    <n v="280000"/>
    <n v="0"/>
    <n v="0"/>
    <n v="0"/>
    <n v="0"/>
    <n v="0"/>
    <n v="186160"/>
    <n v="42759"/>
    <n v="58200"/>
    <s v="14/12/0217"/>
    <m/>
    <m/>
    <m/>
    <s v="Aguadando sacolas impressas"/>
    <m/>
    <m/>
    <m/>
    <m/>
    <m/>
    <m/>
    <m/>
    <m/>
    <n v="2"/>
    <n v="43035"/>
    <m/>
    <m/>
    <n v="43136"/>
    <n v="43146"/>
    <n v="43015"/>
    <n v="0"/>
    <n v="0.7"/>
    <s v="Negociação"/>
    <s v="Aberto"/>
    <x v="30"/>
    <s v="Aguardando sacolas impressas para avaliação do cliente."/>
    <m/>
  </r>
  <r>
    <x v="1"/>
    <s v="Fabiano"/>
    <s v="Florybal"/>
    <s v="Florybal"/>
    <s v="Willian"/>
    <s v="Comprador "/>
    <s v="54 3905-3600"/>
    <s v="compras@florybal.com.br"/>
    <s v="RS"/>
    <s v="Alimentos e bebidas"/>
    <n v="14"/>
    <m/>
    <n v="0"/>
    <n v="200000"/>
    <n v="0"/>
    <n v="0"/>
    <n v="0"/>
    <n v="0"/>
    <n v="0"/>
    <n v="0"/>
    <n v="0"/>
    <n v="0"/>
    <n v="0"/>
    <n v="0"/>
    <n v="0"/>
    <m/>
    <m/>
    <m/>
    <m/>
    <m/>
    <m/>
    <m/>
    <m/>
    <m/>
    <m/>
    <m/>
    <m/>
    <n v="0"/>
    <n v="0"/>
    <m/>
    <m/>
    <n v="43045"/>
    <m/>
    <n v="43015"/>
    <m/>
    <m/>
    <s v="Oportunidade"/>
    <s v="Aberto"/>
    <x v="30"/>
    <s v="Enviamos e-mail de apresentação, R. Tristão de Oliveira, 1200 - Floresta - Gramado - RS"/>
    <m/>
  </r>
  <r>
    <x v="1"/>
    <s v="Fabiano"/>
    <s v="Florybal"/>
    <s v="Florybal"/>
    <s v="Willian"/>
    <s v="Comprador "/>
    <s v="54 3905-3600"/>
    <s v="compras@florybal.com.br"/>
    <s v="RS"/>
    <s v="Alimentos e bebidas"/>
    <n v="14"/>
    <m/>
    <n v="0"/>
    <n v="200000"/>
    <n v="0"/>
    <n v="0"/>
    <n v="0"/>
    <n v="0"/>
    <n v="0"/>
    <n v="0"/>
    <n v="0"/>
    <n v="0"/>
    <n v="0"/>
    <n v="0"/>
    <n v="0"/>
    <m/>
    <m/>
    <m/>
    <m/>
    <m/>
    <m/>
    <m/>
    <m/>
    <m/>
    <m/>
    <m/>
    <m/>
    <n v="0"/>
    <n v="0"/>
    <m/>
    <m/>
    <n v="43061"/>
    <m/>
    <n v="43015"/>
    <m/>
    <m/>
    <s v="Oportunidade"/>
    <s v="Aberto"/>
    <x v="30"/>
    <s v="Tem interesse"/>
    <m/>
  </r>
  <r>
    <x v="1"/>
    <s v="Fabiano"/>
    <s v="Florybal"/>
    <s v="Florybal"/>
    <s v="Willian"/>
    <s v="Comprador "/>
    <s v="54 3905-3600"/>
    <s v="compras@florybal.com.br"/>
    <s v="RS"/>
    <s v="Alimentos e bebidas"/>
    <n v="14"/>
    <m/>
    <n v="0"/>
    <n v="200000"/>
    <n v="0"/>
    <n v="0"/>
    <n v="0"/>
    <n v="0"/>
    <n v="0"/>
    <n v="0"/>
    <n v="0"/>
    <n v="0"/>
    <n v="0"/>
    <n v="0"/>
    <n v="0"/>
    <m/>
    <m/>
    <m/>
    <m/>
    <m/>
    <m/>
    <m/>
    <m/>
    <m/>
    <m/>
    <m/>
    <m/>
    <n v="0"/>
    <n v="0"/>
    <m/>
    <m/>
    <n v="43063"/>
    <m/>
    <n v="43019"/>
    <m/>
    <n v="0.8"/>
    <s v="Oportunidade"/>
    <s v="Aberto"/>
    <x v="30"/>
    <s v="Tem interesse, nos enviou arte "/>
    <m/>
  </r>
  <r>
    <x v="1"/>
    <s v="Fabiano"/>
    <s v="Florybal"/>
    <s v="Florybal"/>
    <s v="Willian"/>
    <s v="Comprador "/>
    <s v="54 3905-3600"/>
    <s v="compras@florybal.com.br"/>
    <s v="RS"/>
    <s v="Alimentos e bebidas"/>
    <n v="14"/>
    <m/>
    <n v="0"/>
    <n v="200000"/>
    <n v="0"/>
    <n v="0"/>
    <n v="0"/>
    <n v="0"/>
    <n v="0"/>
    <n v="0"/>
    <n v="0"/>
    <n v="0"/>
    <n v="0"/>
    <n v="0"/>
    <n v="0"/>
    <m/>
    <m/>
    <m/>
    <m/>
    <m/>
    <m/>
    <m/>
    <m/>
    <m/>
    <m/>
    <m/>
    <m/>
    <n v="0"/>
    <n v="0"/>
    <m/>
    <m/>
    <n v="43066"/>
    <m/>
    <n v="43015"/>
    <m/>
    <m/>
    <s v="Oportunidade"/>
    <s v="Aberto"/>
    <x v="30"/>
    <s v="Tem interesse, vamos visita-lo para oferecer novas opções."/>
    <m/>
  </r>
  <r>
    <x v="1"/>
    <s v="Fabiano"/>
    <s v="Florybal"/>
    <s v="Florybal"/>
    <s v="Willian"/>
    <s v="Comprador "/>
    <s v="54 3905-3600"/>
    <s v="compras@florybal.com.br"/>
    <s v="RS"/>
    <s v="Alimentos e bebidas"/>
    <n v="14"/>
    <m/>
    <n v="0"/>
    <n v="200000"/>
    <n v="0"/>
    <n v="0"/>
    <n v="0"/>
    <n v="0"/>
    <n v="0"/>
    <n v="0"/>
    <n v="0"/>
    <n v="0"/>
    <n v="0"/>
    <n v="0"/>
    <n v="0"/>
    <m/>
    <m/>
    <m/>
    <m/>
    <m/>
    <m/>
    <m/>
    <m/>
    <m/>
    <m/>
    <s v="Novas ideias"/>
    <m/>
    <n v="0"/>
    <n v="0"/>
    <n v="0"/>
    <m/>
    <n v="43110"/>
    <n v="0"/>
    <n v="43015"/>
    <n v="0"/>
    <n v="0.5"/>
    <s v="Oportunidade"/>
    <s v="Aberto"/>
    <x v="30"/>
    <s v="Tem interesse, tentando agendar visita."/>
    <m/>
  </r>
  <r>
    <x v="1"/>
    <s v="Fabiano"/>
    <s v="TOK"/>
    <s v="TOK"/>
    <s v="Roberto"/>
    <s v="Compras"/>
    <s v="51 98061-2987"/>
    <s v="roberto.noll@tok.com.br"/>
    <s v="RS"/>
    <s v="Vestuário"/>
    <n v="24"/>
    <m/>
    <n v="955"/>
    <n v="850000"/>
    <n v="250000"/>
    <n v="400000"/>
    <n v="0"/>
    <n v="20000"/>
    <n v="40000"/>
    <n v="0"/>
    <n v="0"/>
    <n v="0"/>
    <m/>
    <m/>
    <m/>
    <m/>
    <m/>
    <m/>
    <m/>
    <m/>
    <m/>
    <m/>
    <m/>
    <m/>
    <m/>
    <m/>
    <m/>
    <m/>
    <n v="43032"/>
    <m/>
    <m/>
    <n v="43024"/>
    <m/>
    <n v="43015"/>
    <m/>
    <n v="0.6"/>
    <s v="Oportunidade"/>
    <s v="Aberto"/>
    <x v="11"/>
    <s v="Cliente tem interesse nos nossos produtos, 10.000 a 12.000  sacolas por mês, sacolas de papel para janeiro 2018, um dos modelos de sacola plastica, liberou amostras P e G para desenvolvimento. "/>
    <m/>
  </r>
  <r>
    <x v="1"/>
    <s v="Fabiano"/>
    <s v="TOK"/>
    <s v="TOK"/>
    <s v="Roberto"/>
    <s v="Compras"/>
    <s v="51 98061-2987"/>
    <s v="roberto.noll@tok.com.br"/>
    <s v="RS"/>
    <s v="Vestuário"/>
    <n v="24"/>
    <m/>
    <n v="955"/>
    <n v="850000"/>
    <n v="250000"/>
    <n v="400000"/>
    <n v="0"/>
    <n v="20000"/>
    <n v="40000"/>
    <n v="0"/>
    <n v="0"/>
    <n v="0"/>
    <m/>
    <m/>
    <m/>
    <m/>
    <m/>
    <m/>
    <m/>
    <m/>
    <m/>
    <m/>
    <m/>
    <m/>
    <m/>
    <m/>
    <m/>
    <m/>
    <n v="43032"/>
    <m/>
    <m/>
    <n v="43024"/>
    <m/>
    <n v="43015"/>
    <m/>
    <n v="0.6"/>
    <s v="Oportunidade"/>
    <s v="Aberto"/>
    <x v="11"/>
    <s v="Cliente tem interesse nos nossos produtos, 10.000 a 12.000  sacolas por mês, sacolas de papel para janeiro 2018, um dos modelos de sacola plastica, liberou amostras P e G para desenvolvimento. "/>
    <m/>
  </r>
  <r>
    <x v="1"/>
    <s v="Fabiano"/>
    <s v="TOK"/>
    <s v="TOK"/>
    <s v="Carol"/>
    <s v="Compras/MKT"/>
    <s v="51 98061-2987"/>
    <s v="caroline.camargo@tok.com.br"/>
    <s v="RS"/>
    <s v="Vestuário"/>
    <n v="24"/>
    <m/>
    <n v="955"/>
    <n v="850000"/>
    <n v="250000"/>
    <n v="400000"/>
    <n v="0"/>
    <n v="20000"/>
    <n v="40000"/>
    <n v="0"/>
    <n v="0"/>
    <n v="0"/>
    <m/>
    <m/>
    <m/>
    <m/>
    <m/>
    <m/>
    <m/>
    <m/>
    <m/>
    <m/>
    <m/>
    <m/>
    <m/>
    <m/>
    <m/>
    <m/>
    <n v="43032"/>
    <m/>
    <m/>
    <n v="43024"/>
    <m/>
    <n v="43015"/>
    <m/>
    <n v="0.6"/>
    <s v="Oportunidade"/>
    <s v="Aberto"/>
    <x v="11"/>
    <s v="Cliente tem interesse nos nossos produtos, 10.000 a 12.000  sacolas por mês, sacolas de papel para janeiro 2018, um dos modelos de sacola plastica, liberou amostras P e G para desenvolvimento. "/>
    <m/>
  </r>
  <r>
    <x v="1"/>
    <s v="Fabiano"/>
    <s v="TOK"/>
    <s v="TOK"/>
    <s v="Carol"/>
    <s v="Compras/MKT"/>
    <s v="51 98061-2987"/>
    <s v="caroline.camargo@tok.com.br"/>
    <s v="RS"/>
    <s v="Vestuário"/>
    <n v="24"/>
    <m/>
    <n v="955"/>
    <n v="850000"/>
    <n v="250000"/>
    <n v="400000"/>
    <n v="0"/>
    <n v="20000"/>
    <n v="40000"/>
    <n v="0"/>
    <n v="0"/>
    <n v="755"/>
    <n v="43048"/>
    <m/>
    <m/>
    <m/>
    <m/>
    <m/>
    <m/>
    <m/>
    <m/>
    <m/>
    <m/>
    <m/>
    <m/>
    <m/>
    <m/>
    <m/>
    <n v="43032"/>
    <m/>
    <m/>
    <n v="43055"/>
    <m/>
    <n v="43014"/>
    <m/>
    <n v="0.6"/>
    <s v="Oportunidade"/>
    <s v="Sucesso"/>
    <x v="3"/>
    <s v="Pedido de envelopes de segurança"/>
    <m/>
  </r>
  <r>
    <x v="1"/>
    <s v="Fabiano"/>
    <s v="TOK"/>
    <s v="TOK"/>
    <s v="Carol"/>
    <s v="Compras/MKT"/>
    <s v="51 98061-2987"/>
    <s v="caroline.camargo@tok.com.br"/>
    <s v="RS"/>
    <s v="Vestuário"/>
    <n v="24"/>
    <m/>
    <n v="955"/>
    <n v="850000"/>
    <n v="250000"/>
    <n v="400000"/>
    <n v="0"/>
    <n v="20000"/>
    <n v="40000"/>
    <n v="0"/>
    <n v="0"/>
    <n v="0"/>
    <m/>
    <m/>
    <m/>
    <m/>
    <m/>
    <m/>
    <m/>
    <m/>
    <m/>
    <m/>
    <m/>
    <m/>
    <m/>
    <m/>
    <m/>
    <m/>
    <n v="43032"/>
    <m/>
    <m/>
    <n v="43028"/>
    <m/>
    <n v="43014"/>
    <m/>
    <n v="0.6"/>
    <s v="Oportunidade"/>
    <s v="Sucesso"/>
    <x v="3"/>
    <s v="Cancelamento de pedio "/>
    <m/>
  </r>
  <r>
    <x v="1"/>
    <s v="Fabiano"/>
    <s v="TOK"/>
    <s v="TOK"/>
    <s v="Carol"/>
    <s v="Compras/MKT"/>
    <s v="51 98061-2987"/>
    <s v="caroline.camargo@tok.com.br"/>
    <s v="RS"/>
    <s v="Vestuário"/>
    <n v="24"/>
    <m/>
    <n v="955"/>
    <n v="850000"/>
    <n v="250000"/>
    <n v="400000"/>
    <n v="0"/>
    <n v="20000"/>
    <n v="40000"/>
    <n v="0"/>
    <n v="0"/>
    <n v="0"/>
    <m/>
    <m/>
    <m/>
    <m/>
    <m/>
    <m/>
    <m/>
    <m/>
    <m/>
    <m/>
    <m/>
    <m/>
    <m/>
    <m/>
    <m/>
    <m/>
    <n v="43032"/>
    <m/>
    <m/>
    <n v="43066"/>
    <m/>
    <n v="43014"/>
    <m/>
    <n v="0.6"/>
    <s v="Oportunidade"/>
    <s v="Sucesso"/>
    <x v="3"/>
    <s v="Quer recolocar o pedido"/>
    <m/>
  </r>
  <r>
    <x v="1"/>
    <s v="Fabiano"/>
    <s v="TOK"/>
    <s v="TOK"/>
    <s v="Carol"/>
    <s v="Compras/MKT"/>
    <s v="52 98061-2987"/>
    <s v="caroline.camargo@tok.com.br"/>
    <s v="RS"/>
    <s v="Vestuário"/>
    <n v="24"/>
    <m/>
    <n v="955"/>
    <n v="850000"/>
    <n v="250000"/>
    <n v="400000"/>
    <n v="0"/>
    <n v="50000"/>
    <n v="150000"/>
    <n v="0"/>
    <n v="0"/>
    <n v="0"/>
    <m/>
    <m/>
    <m/>
    <m/>
    <m/>
    <m/>
    <s v="Aguadando as imagens das sacolas em 3D e impressas"/>
    <m/>
    <m/>
    <m/>
    <m/>
    <m/>
    <m/>
    <s v="Novo fornecedor com qualidade, custo e agilidade que cliente necessita "/>
    <m/>
    <n v="2"/>
    <n v="43032"/>
    <n v="43055"/>
    <m/>
    <n v="43089"/>
    <n v="43115"/>
    <n v="43014"/>
    <n v="0"/>
    <n v="0.6"/>
    <s v="Oportunidade"/>
    <s v="Sucesso"/>
    <x v="3"/>
    <s v="Acompanhando cliente"/>
    <m/>
  </r>
  <r>
    <x v="1"/>
    <s v="Fabiano"/>
    <s v="TOK"/>
    <s v="TOK"/>
    <s v="Carol"/>
    <s v="Compras/MKT"/>
    <s v="52 98061-2987"/>
    <s v="caroline.camargo@tok.com.br"/>
    <s v="RS"/>
    <s v="Vestuário"/>
    <n v="24"/>
    <m/>
    <n v="955"/>
    <n v="850000"/>
    <n v="250000"/>
    <n v="400000"/>
    <n v="0"/>
    <n v="50000"/>
    <n v="150000"/>
    <n v="0"/>
    <n v="0"/>
    <n v="0"/>
    <m/>
    <m/>
    <m/>
    <m/>
    <m/>
    <m/>
    <m/>
    <m/>
    <m/>
    <m/>
    <m/>
    <m/>
    <m/>
    <s v="Novo fornecedor com qualidade, custo e agilidade que cliente necessita "/>
    <m/>
    <n v="2"/>
    <n v="43032"/>
    <n v="43055"/>
    <m/>
    <n v="43137"/>
    <n v="43146"/>
    <n v="43014"/>
    <n v="0"/>
    <n v="0.6"/>
    <s v="Oportunidade"/>
    <s v="Sucesso"/>
    <x v="3"/>
    <s v="Acompanhando cliente, temos  visita marcada 08/02/2018  levar protótipo impresso"/>
    <m/>
  </r>
  <r>
    <x v="1"/>
    <s v="Fabiano"/>
    <s v="Usaflex"/>
    <s v="Usaflex"/>
    <s v="Bianca"/>
    <s v="Ger. MKT"/>
    <s v="51 3549-8100"/>
    <s v="bianca@usaflex.com.br"/>
    <s v="RS"/>
    <s v="Calçados"/>
    <n v="90"/>
    <m/>
    <m/>
    <n v="1500000"/>
    <m/>
    <m/>
    <m/>
    <m/>
    <m/>
    <m/>
    <m/>
    <m/>
    <m/>
    <m/>
    <m/>
    <m/>
    <m/>
    <m/>
    <m/>
    <m/>
    <m/>
    <m/>
    <m/>
    <m/>
    <m/>
    <m/>
    <m/>
    <m/>
    <n v="42934"/>
    <m/>
    <m/>
    <m/>
    <m/>
    <m/>
    <m/>
    <m/>
    <m/>
    <s v="Sucesso"/>
    <x v="3"/>
    <s v="Sacos TNT"/>
    <m/>
  </r>
  <r>
    <x v="1"/>
    <s v="Fabiano"/>
    <s v="Usaflex"/>
    <s v="Usaflex"/>
    <s v="Bianca"/>
    <s v="Ger. MKT"/>
    <s v="51 3549-8100"/>
    <s v="bianca@usaflex.com.br"/>
    <s v="RS"/>
    <s v="Calçados"/>
    <n v="90"/>
    <m/>
    <m/>
    <n v="1500000"/>
    <m/>
    <m/>
    <m/>
    <m/>
    <m/>
    <m/>
    <m/>
    <m/>
    <m/>
    <m/>
    <m/>
    <m/>
    <m/>
    <m/>
    <m/>
    <m/>
    <m/>
    <m/>
    <m/>
    <m/>
    <m/>
    <m/>
    <m/>
    <m/>
    <n v="42983"/>
    <m/>
    <m/>
    <m/>
    <m/>
    <m/>
    <m/>
    <m/>
    <m/>
    <s v="Sucesso"/>
    <x v="3"/>
    <m/>
    <m/>
  </r>
  <r>
    <x v="1"/>
    <s v="Fabiano"/>
    <s v="Usaflex"/>
    <s v="Usaflex"/>
    <s v="Bianca"/>
    <s v="Ger. MKT"/>
    <s v="51 3549-8100"/>
    <s v="bianca@usaflex.com.br"/>
    <s v="RS"/>
    <s v="Calçados"/>
    <n v="90"/>
    <m/>
    <m/>
    <n v="1500000"/>
    <m/>
    <m/>
    <m/>
    <m/>
    <m/>
    <m/>
    <m/>
    <m/>
    <m/>
    <m/>
    <m/>
    <m/>
    <m/>
    <m/>
    <m/>
    <m/>
    <m/>
    <m/>
    <m/>
    <m/>
    <m/>
    <m/>
    <m/>
    <m/>
    <n v="43020"/>
    <m/>
    <m/>
    <m/>
    <m/>
    <m/>
    <m/>
    <m/>
    <m/>
    <s v="Sucesso"/>
    <x v="3"/>
    <m/>
    <m/>
  </r>
  <r>
    <x v="1"/>
    <s v="Fabiano"/>
    <s v="Usaflex"/>
    <s v="Usaflex"/>
    <s v="Bianca"/>
    <s v="Ger. MKT"/>
    <s v="51 3549-8100"/>
    <s v="bianca@usaflex.com.br"/>
    <s v="RS"/>
    <s v="Calçados"/>
    <n v="90"/>
    <m/>
    <m/>
    <n v="1500000"/>
    <m/>
    <m/>
    <m/>
    <m/>
    <m/>
    <m/>
    <m/>
    <m/>
    <m/>
    <m/>
    <m/>
    <m/>
    <m/>
    <m/>
    <m/>
    <m/>
    <m/>
    <m/>
    <m/>
    <m/>
    <m/>
    <m/>
    <m/>
    <m/>
    <n v="43057"/>
    <m/>
    <m/>
    <m/>
    <m/>
    <m/>
    <m/>
    <m/>
    <m/>
    <s v="Sucesso"/>
    <x v="3"/>
    <m/>
    <m/>
  </r>
  <r>
    <x v="1"/>
    <s v="Fabiano"/>
    <s v="Usaflex"/>
    <s v="Usaflex"/>
    <s v="Bianca"/>
    <s v="Ger. MKT"/>
    <s v="51 3549-8100"/>
    <s v="bianca@usaflex.com.br"/>
    <s v="RS"/>
    <s v="Calçados"/>
    <n v="90"/>
    <m/>
    <m/>
    <n v="1500000"/>
    <m/>
    <m/>
    <m/>
    <m/>
    <m/>
    <m/>
    <m/>
    <m/>
    <m/>
    <m/>
    <m/>
    <m/>
    <m/>
    <m/>
    <m/>
    <m/>
    <m/>
    <m/>
    <m/>
    <m/>
    <m/>
    <m/>
    <m/>
    <m/>
    <n v="43062"/>
    <m/>
    <m/>
    <m/>
    <m/>
    <m/>
    <m/>
    <n v="1"/>
    <s v="Fechamento"/>
    <s v="Sucesso"/>
    <x v="3"/>
    <m/>
    <m/>
  </r>
  <r>
    <x v="1"/>
    <s v="Fabiano"/>
    <s v="Usaflex"/>
    <s v="Usaflex"/>
    <s v="Bianca"/>
    <s v="Ger. MKT"/>
    <s v="51 3549-8100"/>
    <s v="bianca@usaflex.com.br"/>
    <s v="RS"/>
    <s v="Calçados"/>
    <n v="90"/>
    <m/>
    <m/>
    <n v="1500000"/>
    <m/>
    <m/>
    <m/>
    <m/>
    <m/>
    <m/>
    <m/>
    <m/>
    <m/>
    <m/>
    <m/>
    <m/>
    <m/>
    <m/>
    <m/>
    <m/>
    <m/>
    <m/>
    <m/>
    <m/>
    <m/>
    <m/>
    <m/>
    <m/>
    <n v="43136"/>
    <m/>
    <m/>
    <n v="43136"/>
    <n v="43146"/>
    <m/>
    <m/>
    <n v="1"/>
    <s v="Fechamento"/>
    <s v="Sucesso"/>
    <x v="3"/>
    <s v="fabiano esta em contato com cliente"/>
    <m/>
  </r>
  <r>
    <x v="1"/>
    <s v="Fabiano"/>
    <s v="Paquetá"/>
    <s v="Paquetá"/>
    <s v="Eder"/>
    <s v="Comprador"/>
    <s v="51 3599 8800"/>
    <s v="eder.abbady@paqueta.com.br"/>
    <s v="RS"/>
    <s v="Calçados"/>
    <n v="35"/>
    <m/>
    <n v="0"/>
    <n v="1100000"/>
    <n v="450000"/>
    <n v="400000"/>
    <n v="0"/>
    <n v="0"/>
    <n v="250000"/>
    <n v="0"/>
    <n v="0"/>
    <n v="281196"/>
    <s v="26/102017"/>
    <m/>
    <m/>
    <m/>
    <m/>
    <m/>
    <m/>
    <m/>
    <m/>
    <m/>
    <m/>
    <m/>
    <m/>
    <m/>
    <m/>
    <m/>
    <n v="42934"/>
    <m/>
    <m/>
    <n v="43028"/>
    <m/>
    <n v="43014"/>
    <m/>
    <n v="0.8"/>
    <s v="Negociação"/>
    <s v="Aberto"/>
    <x v="31"/>
    <s v="Estamos trabalhando um mix novo junto ao cliente."/>
    <m/>
  </r>
  <r>
    <x v="1"/>
    <s v="Fabiano"/>
    <s v="Paquetá"/>
    <s v="Paquetá"/>
    <s v="Eder"/>
    <s v="Comprador"/>
    <s v="51 3599 8800"/>
    <s v="eder.abbady@paqueta.com.br"/>
    <s v="RS"/>
    <s v="Calçados"/>
    <n v="35"/>
    <m/>
    <n v="0"/>
    <n v="1100000"/>
    <n v="450000"/>
    <n v="400000"/>
    <n v="0"/>
    <n v="0"/>
    <n v="250000"/>
    <n v="0"/>
    <n v="0"/>
    <n v="281196"/>
    <s v="26/102017"/>
    <m/>
    <m/>
    <m/>
    <m/>
    <m/>
    <m/>
    <m/>
    <m/>
    <m/>
    <m/>
    <m/>
    <m/>
    <m/>
    <m/>
    <m/>
    <n v="43028"/>
    <m/>
    <m/>
    <n v="40840"/>
    <m/>
    <n v="43014"/>
    <m/>
    <n v="0.8"/>
    <s v="Negociação"/>
    <s v="Aberto"/>
    <x v="31"/>
    <s v="Estamos trabalhando um mix novo junto ao cliente."/>
    <m/>
  </r>
  <r>
    <x v="1"/>
    <s v="Fabiano"/>
    <s v="Paquetá"/>
    <s v="Paquetá"/>
    <s v="Eder"/>
    <s v="Comprador"/>
    <s v="51 3599 8800"/>
    <s v="eder.abbady@paqueta.com.br"/>
    <s v="RS"/>
    <s v="Calçados"/>
    <n v="35"/>
    <m/>
    <n v="0"/>
    <n v="1100000"/>
    <n v="450000"/>
    <n v="400000"/>
    <n v="0"/>
    <n v="0"/>
    <n v="250000"/>
    <n v="0"/>
    <n v="0"/>
    <n v="281196"/>
    <s v="26/102017"/>
    <m/>
    <m/>
    <m/>
    <m/>
    <m/>
    <m/>
    <m/>
    <m/>
    <m/>
    <m/>
    <m/>
    <m/>
    <m/>
    <m/>
    <m/>
    <n v="43028"/>
    <m/>
    <m/>
    <n v="43055"/>
    <m/>
    <n v="43014"/>
    <m/>
    <n v="0.8"/>
    <s v="Negociação"/>
    <s v="Aberto"/>
    <x v="31"/>
    <s v="Estamos trabalhando um mix novo junto ao cliente."/>
    <m/>
  </r>
  <r>
    <x v="1"/>
    <s v="Fabiano"/>
    <s v="Paquetá"/>
    <s v="Paquetá"/>
    <s v="Eder"/>
    <s v="Comprador"/>
    <s v="51 3599 8800"/>
    <s v="eder.abbady@paqueta.com.br"/>
    <s v="RS"/>
    <s v="Calçados"/>
    <n v="35"/>
    <m/>
    <n v="0"/>
    <n v="1100000"/>
    <n v="450000"/>
    <n v="400000"/>
    <n v="0"/>
    <n v="0"/>
    <n v="250000"/>
    <n v="0"/>
    <n v="0"/>
    <n v="281196"/>
    <s v="26/102017"/>
    <m/>
    <m/>
    <m/>
    <m/>
    <m/>
    <m/>
    <m/>
    <m/>
    <m/>
    <m/>
    <m/>
    <m/>
    <m/>
    <m/>
    <m/>
    <n v="43028"/>
    <m/>
    <m/>
    <n v="43060"/>
    <m/>
    <n v="43014"/>
    <m/>
    <n v="0.8"/>
    <s v="Negociação"/>
    <s v="Aberto"/>
    <x v="31"/>
    <s v="Estamos tentando agendar visita"/>
    <m/>
  </r>
  <r>
    <x v="1"/>
    <s v="Fabiano"/>
    <s v="Paquetá"/>
    <s v="Paquetá"/>
    <s v="Marcos Balardin "/>
    <s v="Comprador"/>
    <s v="52 3599 8800"/>
    <s v="balardin@paqueta.com.br"/>
    <s v="RS"/>
    <s v="Calçados"/>
    <n v="35"/>
    <m/>
    <n v="0"/>
    <n v="1100000"/>
    <n v="450000"/>
    <n v="400000"/>
    <n v="0"/>
    <n v="0"/>
    <n v="250000"/>
    <n v="0"/>
    <n v="0"/>
    <n v="281196"/>
    <s v="26/102017"/>
    <m/>
    <m/>
    <m/>
    <m/>
    <m/>
    <m/>
    <m/>
    <m/>
    <m/>
    <m/>
    <m/>
    <m/>
    <m/>
    <m/>
    <m/>
    <n v="43028"/>
    <m/>
    <m/>
    <n v="43443"/>
    <m/>
    <n v="43014"/>
    <m/>
    <n v="0.8"/>
    <s v="Negociação"/>
    <s v="Aberto"/>
    <x v="31"/>
    <s v="Trocou comprador o mesmo pediu para entrtar em contato janeiro 2018"/>
    <m/>
  </r>
  <r>
    <x v="1"/>
    <s v="Fabiano"/>
    <s v="Paquetá"/>
    <s v="Paquetá"/>
    <s v="Marcos Balardin "/>
    <s v="Comprador"/>
    <s v="52 3599 8800"/>
    <s v="balardin@paqueta.com.br"/>
    <s v="RS"/>
    <s v="Calçados"/>
    <n v="35"/>
    <m/>
    <n v="0"/>
    <n v="1100000"/>
    <n v="450000"/>
    <n v="400000"/>
    <n v="0"/>
    <n v="0"/>
    <n v="250000"/>
    <n v="0"/>
    <n v="50000"/>
    <n v="281196"/>
    <n v="43034"/>
    <n v="0"/>
    <n v="0"/>
    <m/>
    <m/>
    <m/>
    <m/>
    <m/>
    <m/>
    <m/>
    <m/>
    <m/>
    <m/>
    <s v="Necessidade de novos fornecedores"/>
    <m/>
    <n v="3"/>
    <n v="43028"/>
    <n v="43053"/>
    <n v="43138"/>
    <n v="43108"/>
    <n v="43115"/>
    <n v="43014"/>
    <m/>
    <n v="0.8"/>
    <s v="Negociação"/>
    <s v="Aberto"/>
    <x v="31"/>
    <s v="Visita marcada 07/02/18"/>
    <m/>
  </r>
  <r>
    <x v="1"/>
    <s v="Fabiano"/>
    <s v="Paquetá"/>
    <s v="Paquetá"/>
    <s v="Marcos Balardin "/>
    <s v="Comprador"/>
    <s v="52 3599 8800"/>
    <s v="balardin@paqueta.com.br"/>
    <s v="RS"/>
    <s v="Calçados"/>
    <n v="42"/>
    <m/>
    <n v="0"/>
    <n v="1100000"/>
    <n v="400000"/>
    <n v="300000"/>
    <n v="0"/>
    <n v="0"/>
    <n v="300000"/>
    <n v="0"/>
    <n v="100000"/>
    <n v="281196"/>
    <n v="43034"/>
    <n v="0"/>
    <n v="0"/>
    <m/>
    <m/>
    <m/>
    <m/>
    <m/>
    <m/>
    <s v="Aguardando orçamanto"/>
    <m/>
    <m/>
    <m/>
    <s v="Envelopes e-commerce "/>
    <s v="Qualidade, agilidade e custos"/>
    <n v="4"/>
    <n v="43028"/>
    <s v="14/11/217"/>
    <n v="43122"/>
    <n v="43125"/>
    <n v="43130"/>
    <n v="43014"/>
    <m/>
    <n v="0.8"/>
    <s v="Oportunidade"/>
    <s v="Aberto"/>
    <x v="31"/>
    <s v="Lavamos amostras de embalagens, visita produtiva com boas possíbilidade de negócios."/>
    <m/>
  </r>
  <r>
    <x v="1"/>
    <s v="Fabiano"/>
    <s v="Paquetá"/>
    <s v="Paquetá"/>
    <s v="Marcos Balardin "/>
    <s v="Comprador"/>
    <s v="52 3599 8800"/>
    <s v="balardin@paqueta.com.br"/>
    <s v="RS"/>
    <s v="Calçados"/>
    <n v="42"/>
    <m/>
    <n v="0"/>
    <n v="1100000"/>
    <n v="400000"/>
    <n v="300000"/>
    <n v="0"/>
    <n v="0"/>
    <n v="300000"/>
    <n v="0"/>
    <n v="100000"/>
    <n v="281196"/>
    <n v="43034"/>
    <n v="0"/>
    <n v="0"/>
    <m/>
    <m/>
    <m/>
    <m/>
    <m/>
    <m/>
    <m/>
    <m/>
    <m/>
    <m/>
    <s v="Envelopes e-commerce "/>
    <s v="Qualidade, agilidade e custos"/>
    <n v="4"/>
    <n v="43028"/>
    <s v="14/11/217"/>
    <n v="43138"/>
    <n v="43125"/>
    <n v="43146"/>
    <n v="43014"/>
    <m/>
    <n v="0.8"/>
    <s v="Oportunidade"/>
    <s v="Aberto"/>
    <x v="31"/>
    <s v="Falamos sobre orçamaneto, não avaliou avaliação na próxima semana.Estão com mudanças internas."/>
    <m/>
  </r>
  <r>
    <x v="1"/>
    <s v="Fabiano"/>
    <s v="Farmacia São Joao"/>
    <s v="Farmacia São Joao"/>
    <s v="Eron"/>
    <s v="Mkt"/>
    <s v="54-3335-0100"/>
    <s v="comprasusoconsumo@farmaciassaojoao.com.br"/>
    <s v="RS"/>
    <s v="Farma"/>
    <n v="670"/>
    <m/>
    <n v="368619.64"/>
    <n v="1750000"/>
    <n v="450000"/>
    <n v="650000"/>
    <n v="0"/>
    <n v="200000"/>
    <n v="400000"/>
    <n v="0"/>
    <n v="50000"/>
    <n v="368082.7"/>
    <n v="43069"/>
    <m/>
    <m/>
    <m/>
    <m/>
    <m/>
    <m/>
    <m/>
    <m/>
    <m/>
    <m/>
    <m/>
    <m/>
    <m/>
    <m/>
    <m/>
    <m/>
    <m/>
    <m/>
    <n v="43028"/>
    <m/>
    <n v="43014"/>
    <m/>
    <n v="1"/>
    <s v="Fechamento"/>
    <s v="Sucesso"/>
    <x v="3"/>
    <s v="Tem interesse em trabalhar com a nobelpack"/>
    <m/>
  </r>
  <r>
    <x v="1"/>
    <s v="Fabiano"/>
    <s v="Farmacia São Joao"/>
    <s v="Farmacia São Joao"/>
    <s v="Juliana"/>
    <s v="Compras"/>
    <s v="54 3335-0100"/>
    <s v="comprasusoeconsumo@farmaciassaojoao.com.br"/>
    <s v="RS"/>
    <s v="Farma"/>
    <n v="670"/>
    <m/>
    <n v="368619.64"/>
    <n v="1750000"/>
    <n v="450000"/>
    <n v="650000"/>
    <n v="0"/>
    <n v="200000"/>
    <n v="400000"/>
    <n v="0"/>
    <n v="50000"/>
    <n v="368082.7"/>
    <n v="43069"/>
    <m/>
    <m/>
    <m/>
    <m/>
    <m/>
    <m/>
    <m/>
    <m/>
    <m/>
    <m/>
    <m/>
    <m/>
    <m/>
    <m/>
    <m/>
    <m/>
    <m/>
    <m/>
    <n v="43028"/>
    <m/>
    <n v="43014"/>
    <m/>
    <n v="1"/>
    <s v="Fechamento"/>
    <s v="Sucesso"/>
    <x v="3"/>
    <s v="Tem interesse em nossos produtos estamo em contato"/>
    <m/>
  </r>
  <r>
    <x v="1"/>
    <s v="Fabiano"/>
    <s v="Farmacia São Joao"/>
    <s v="Farmacia São Joao"/>
    <s v="Eron"/>
    <s v="Mkt"/>
    <s v="54-3335-0100"/>
    <s v="eron.moraes@farmaciassaojoao.com.br"/>
    <s v="RS"/>
    <s v="Farma"/>
    <n v="670"/>
    <m/>
    <n v="368619.64"/>
    <n v="1750000"/>
    <n v="450000"/>
    <n v="650000"/>
    <n v="0"/>
    <n v="200000"/>
    <n v="400000"/>
    <n v="0"/>
    <n v="50000"/>
    <n v="368082.7"/>
    <n v="43069"/>
    <m/>
    <m/>
    <m/>
    <m/>
    <m/>
    <m/>
    <m/>
    <m/>
    <m/>
    <m/>
    <m/>
    <m/>
    <m/>
    <m/>
    <m/>
    <m/>
    <m/>
    <m/>
    <n v="43061"/>
    <m/>
    <n v="43014"/>
    <m/>
    <n v="1"/>
    <s v="Fechamento"/>
    <s v="Sucesso"/>
    <x v="3"/>
    <s v="Solicitação do protótipo devidamente assinado."/>
    <m/>
  </r>
  <r>
    <x v="1"/>
    <s v="Fabiano"/>
    <s v="Farmacia São Joao"/>
    <s v="Farmacia São Joao"/>
    <s v="Eron"/>
    <s v="Mkt"/>
    <s v="54-3335-0100"/>
    <s v="eron.moraes@farmaciassaojoao.com.br"/>
    <s v="RS"/>
    <s v="Farma"/>
    <n v="670"/>
    <m/>
    <n v="368619.64"/>
    <n v="1750000"/>
    <n v="450000"/>
    <n v="650000"/>
    <n v="0"/>
    <n v="200000"/>
    <n v="400000"/>
    <n v="0"/>
    <n v="50000"/>
    <n v="368082.7"/>
    <n v="43069"/>
    <m/>
    <m/>
    <m/>
    <m/>
    <m/>
    <m/>
    <m/>
    <m/>
    <m/>
    <m/>
    <m/>
    <m/>
    <m/>
    <m/>
    <m/>
    <m/>
    <m/>
    <m/>
    <n v="43061"/>
    <m/>
    <n v="43014"/>
    <m/>
    <n v="1"/>
    <s v="Fechamento"/>
    <s v="Sucesso"/>
    <x v="3"/>
    <s v="Negociação de orçamento"/>
    <m/>
  </r>
  <r>
    <x v="1"/>
    <s v="Fabiano"/>
    <s v="Farmacia São Joao"/>
    <s v="Farmacia São Joao"/>
    <s v="Isabel"/>
    <s v="Compras"/>
    <s v="54-3335-0100"/>
    <s v="isabel.silva@farmaciassaojoao.com.br"/>
    <s v="RS"/>
    <s v="Farma"/>
    <n v="670"/>
    <m/>
    <n v="368619.64"/>
    <n v="1750000"/>
    <n v="450000"/>
    <n v="650000"/>
    <n v="0"/>
    <n v="200000"/>
    <n v="400000"/>
    <n v="0"/>
    <n v="50000"/>
    <n v="368082.7"/>
    <n v="43069"/>
    <m/>
    <m/>
    <m/>
    <m/>
    <m/>
    <m/>
    <m/>
    <m/>
    <m/>
    <m/>
    <m/>
    <m/>
    <m/>
    <m/>
    <m/>
    <m/>
    <m/>
    <m/>
    <n v="43061"/>
    <m/>
    <n v="43014"/>
    <m/>
    <n v="1"/>
    <s v="Fechamento"/>
    <s v="Sucesso"/>
    <x v="3"/>
    <s v="Negociação de orçamento"/>
    <m/>
  </r>
  <r>
    <x v="1"/>
    <s v="Fabiano"/>
    <s v="Farmacia São Joao"/>
    <s v="Farmacia São Joao"/>
    <s v="Isabel"/>
    <s v="Compras"/>
    <s v="54-3335-0100"/>
    <s v="isabel.silva@farmaciassaojoao.com.br"/>
    <s v="RS"/>
    <s v="Farma"/>
    <n v="670"/>
    <m/>
    <n v="368619.64"/>
    <n v="1750000"/>
    <n v="450000"/>
    <n v="650000"/>
    <n v="0"/>
    <n v="200000"/>
    <n v="400000"/>
    <n v="0"/>
    <n v="50000"/>
    <n v="368082.7"/>
    <n v="43069"/>
    <m/>
    <m/>
    <m/>
    <m/>
    <m/>
    <m/>
    <m/>
    <m/>
    <m/>
    <m/>
    <m/>
    <m/>
    <m/>
    <m/>
    <m/>
    <m/>
    <m/>
    <m/>
    <n v="43068"/>
    <m/>
    <n v="43014"/>
    <m/>
    <n v="1"/>
    <s v="Fechamento"/>
    <s v="Sucesso"/>
    <x v="3"/>
    <s v="Colocou pedido 420.000 sacolas"/>
    <m/>
  </r>
  <r>
    <x v="1"/>
    <s v="Fabiano"/>
    <s v="Farmacia São Joao"/>
    <s v="Farmacia São Joao"/>
    <s v="Eron"/>
    <s v="Compras"/>
    <s v="54-3335-0100"/>
    <s v="eron.moraes@farmaciassaojoao.com.br"/>
    <s v="RS"/>
    <s v="Farma"/>
    <n v="670"/>
    <m/>
    <n v="368619.64"/>
    <n v="1750000"/>
    <n v="450000"/>
    <n v="650000"/>
    <n v="0"/>
    <n v="200000"/>
    <n v="400000"/>
    <n v="0"/>
    <n v="50000"/>
    <n v="368082.7"/>
    <n v="43069"/>
    <m/>
    <m/>
    <m/>
    <m/>
    <m/>
    <m/>
    <m/>
    <m/>
    <m/>
    <m/>
    <m/>
    <m/>
    <m/>
    <m/>
    <m/>
    <m/>
    <m/>
    <m/>
    <n v="43069"/>
    <m/>
    <n v="43014"/>
    <m/>
    <n v="1"/>
    <s v="Fechamento"/>
    <s v="Sucesso"/>
    <x v="3"/>
    <s v="Acompanhando cliente"/>
    <m/>
  </r>
  <r>
    <x v="1"/>
    <s v="Fabiano"/>
    <s v="Farmacia São Joao"/>
    <s v="Farmacia São Joao"/>
    <s v="Eron"/>
    <s v="Compras"/>
    <s v="54-3335-0100"/>
    <s v="eron.moraes@farmaciassaojoao.com.br"/>
    <s v="RS"/>
    <s v="Farma"/>
    <n v="670"/>
    <m/>
    <n v="368619.64"/>
    <n v="1750000"/>
    <n v="450000"/>
    <n v="650000"/>
    <n v="0"/>
    <n v="200000"/>
    <n v="400000"/>
    <n v="0"/>
    <n v="50000"/>
    <n v="368082.7"/>
    <n v="43069"/>
    <n v="129260"/>
    <n v="43124"/>
    <m/>
    <m/>
    <m/>
    <s v="Aguadando novas imagens das sacolas em 3D e impressas para aprovação do cliente"/>
    <m/>
    <m/>
    <m/>
    <m/>
    <m/>
    <m/>
    <m/>
    <m/>
    <n v="1"/>
    <n v="43076"/>
    <n v="0"/>
    <n v="0"/>
    <n v="42744"/>
    <n v="43115"/>
    <n v="43014"/>
    <n v="0"/>
    <n v="1"/>
    <s v="Negociação"/>
    <s v="Aberto"/>
    <x v="3"/>
    <s v="Acompanhando cliente"/>
    <m/>
  </r>
  <r>
    <x v="1"/>
    <s v="Fabiano"/>
    <s v="Farmacia São Joao"/>
    <s v="Farmacia São Joao"/>
    <s v="Eron"/>
    <s v="Compras"/>
    <s v="54-3335-0100"/>
    <s v="mateus.schneider@farmaciassaojoao.com.br"/>
    <s v="RS"/>
    <s v="Farma"/>
    <n v="670"/>
    <m/>
    <n v="368619.64"/>
    <n v="1750000"/>
    <n v="450000"/>
    <n v="650000"/>
    <n v="0"/>
    <n v="200000"/>
    <n v="400000"/>
    <n v="0"/>
    <n v="50000"/>
    <n v="368082.7"/>
    <n v="43069"/>
    <n v="129260"/>
    <n v="43124"/>
    <m/>
    <m/>
    <m/>
    <s v="Aguadando novas imagens das sacolas em 3D e impressas para aprovação do cliente"/>
    <m/>
    <m/>
    <m/>
    <m/>
    <m/>
    <m/>
    <m/>
    <m/>
    <n v="1"/>
    <n v="43076"/>
    <n v="0"/>
    <n v="0"/>
    <n v="43123"/>
    <n v="43130"/>
    <n v="43014"/>
    <n v="0"/>
    <n v="0.95"/>
    <s v="Negociação"/>
    <s v="Aberto"/>
    <x v="3"/>
    <s v="Acompanhando cliente, retorno de férias em fevereiro"/>
    <m/>
  </r>
  <r>
    <x v="1"/>
    <s v="Fabiano"/>
    <s v="Farmacia São Joao"/>
    <s v="Farmacia São Joao"/>
    <s v="Mateus"/>
    <s v="Compras"/>
    <s v="54-3335-0100"/>
    <s v="mateus.schneider@farmaciassaojoao.com.br"/>
    <s v="RS"/>
    <s v="Farma"/>
    <n v="670"/>
    <m/>
    <n v="368619.64"/>
    <n v="1750000"/>
    <n v="450000"/>
    <n v="650000"/>
    <n v="0"/>
    <n v="200000"/>
    <n v="400000"/>
    <n v="0"/>
    <n v="50000"/>
    <n v="368082.7"/>
    <n v="43069"/>
    <n v="129260"/>
    <n v="43124"/>
    <m/>
    <m/>
    <m/>
    <s v="Aguadando uma novas imagens ref embalagem infantil em 3D e impressa para aprovação do cliente."/>
    <m/>
    <m/>
    <m/>
    <m/>
    <m/>
    <m/>
    <m/>
    <m/>
    <n v="1"/>
    <n v="43076"/>
    <n v="0"/>
    <n v="0"/>
    <n v="43130"/>
    <n v="43136"/>
    <n v="43014"/>
    <n v="0"/>
    <n v="0.95"/>
    <s v="Negociação"/>
    <s v="Aberto"/>
    <x v="3"/>
    <s v="Acompanhando cliente"/>
    <m/>
  </r>
  <r>
    <x v="1"/>
    <s v="Fabiano"/>
    <s v="Farmacia São Joao"/>
    <s v="Farmacia São Joao"/>
    <s v="Mateus"/>
    <s v="Compras"/>
    <s v="54-3335-0100"/>
    <s v="mateus.schneider@farmaciassaojoao.com.br"/>
    <s v="RS"/>
    <s v="Farma"/>
    <n v="670"/>
    <m/>
    <n v="368619.64"/>
    <n v="1750000"/>
    <n v="450000"/>
    <n v="650000"/>
    <n v="0"/>
    <n v="200000"/>
    <n v="400000"/>
    <n v="0"/>
    <n v="50000"/>
    <n v="368082.7"/>
    <n v="43069"/>
    <n v="129260"/>
    <n v="43124"/>
    <m/>
    <m/>
    <m/>
    <s v="Aguadando uma novas imagens ref embalagem infantil em 3D e impressa para aprovação do cliente."/>
    <m/>
    <m/>
    <m/>
    <m/>
    <m/>
    <m/>
    <m/>
    <m/>
    <n v="1"/>
    <n v="43076"/>
    <n v="0"/>
    <n v="0"/>
    <n v="43138"/>
    <n v="43146"/>
    <n v="43014"/>
    <n v="0"/>
    <n v="0.95"/>
    <s v="Negociação"/>
    <s v="Aberto"/>
    <x v="3"/>
    <s v="Acompanhando cliente"/>
    <m/>
  </r>
  <r>
    <x v="1"/>
    <s v="Fabiano"/>
    <s v="Altero"/>
    <s v="Altero"/>
    <s v="Clarice"/>
    <s v="Compras"/>
    <s v="51 2108-1000"/>
    <s v="clarice@altero.com.br"/>
    <s v="RS"/>
    <s v="Outros"/>
    <n v="22"/>
    <m/>
    <n v="0"/>
    <n v="320000"/>
    <n v="320000"/>
    <n v="0"/>
    <n v="0"/>
    <n v="0"/>
    <n v="0"/>
    <n v="0"/>
    <n v="0"/>
    <n v="150000"/>
    <n v="43080"/>
    <n v="0"/>
    <n v="0"/>
    <m/>
    <m/>
    <m/>
    <m/>
    <m/>
    <m/>
    <m/>
    <m/>
    <m/>
    <m/>
    <m/>
    <m/>
    <n v="3"/>
    <s v="19/11/207"/>
    <n v="43080"/>
    <n v="0"/>
    <s v="05/10/217"/>
    <m/>
    <n v="43012"/>
    <m/>
    <n v="0.8"/>
    <s v="Fechamento"/>
    <s v="Aberto"/>
    <x v="30"/>
    <s v="Envio de orçamento por e-mail"/>
    <m/>
  </r>
  <r>
    <x v="1"/>
    <s v="Fabiano"/>
    <s v="Altero"/>
    <s v="Altero"/>
    <s v="Clarice"/>
    <s v="Compras"/>
    <s v="51 2108-1000"/>
    <s v="clarice@altero.com.br"/>
    <s v="RS"/>
    <s v="Outros"/>
    <n v="22"/>
    <m/>
    <n v="0"/>
    <n v="320000"/>
    <n v="320000"/>
    <n v="0"/>
    <n v="0"/>
    <n v="0"/>
    <n v="0"/>
    <n v="0"/>
    <n v="0"/>
    <n v="320000"/>
    <n v="43080"/>
    <n v="0"/>
    <n v="0"/>
    <m/>
    <m/>
    <m/>
    <m/>
    <m/>
    <m/>
    <m/>
    <m/>
    <m/>
    <m/>
    <m/>
    <m/>
    <n v="3"/>
    <s v="19/11/207"/>
    <n v="43080"/>
    <n v="0"/>
    <n v="43014"/>
    <m/>
    <n v="43012"/>
    <m/>
    <m/>
    <s v="Negociação"/>
    <s v="Aberto"/>
    <x v="30"/>
    <s v="Contato para ver como ficou orçamento"/>
    <m/>
  </r>
  <r>
    <x v="1"/>
    <s v="Fabiano"/>
    <s v="Altero"/>
    <s v="Altero"/>
    <s v="Patricia"/>
    <s v="Compras"/>
    <s v="51 2108-1000"/>
    <s v="compras3@altero.com.br"/>
    <s v="RS"/>
    <s v="Outros"/>
    <n v="22"/>
    <m/>
    <n v="0"/>
    <n v="320000"/>
    <n v="320000"/>
    <n v="0"/>
    <n v="0"/>
    <n v="0"/>
    <n v="0"/>
    <n v="0"/>
    <n v="0"/>
    <n v="320000"/>
    <n v="43080"/>
    <n v="0"/>
    <n v="0"/>
    <m/>
    <m/>
    <m/>
    <m/>
    <m/>
    <m/>
    <m/>
    <m/>
    <m/>
    <m/>
    <m/>
    <m/>
    <n v="3"/>
    <s v="19/11/207"/>
    <n v="43080"/>
    <n v="0"/>
    <n v="43069"/>
    <m/>
    <n v="43012"/>
    <m/>
    <m/>
    <s v="Negociação"/>
    <s v="Aberto"/>
    <x v="30"/>
    <s v="Estamos tentando agendar visita"/>
    <m/>
  </r>
  <r>
    <x v="1"/>
    <s v="Fabiano"/>
    <s v="Altero"/>
    <s v="Altero"/>
    <s v="Patricia"/>
    <s v="Compras"/>
    <s v="51 2108-1000"/>
    <s v="compras3@altero.com.br"/>
    <s v="RS"/>
    <s v="Outros"/>
    <n v="22"/>
    <m/>
    <n v="0"/>
    <n v="320000"/>
    <n v="320000"/>
    <n v="0"/>
    <n v="0"/>
    <n v="0"/>
    <n v="0"/>
    <n v="0"/>
    <n v="0"/>
    <n v="320000"/>
    <n v="43080"/>
    <n v="0"/>
    <n v="0"/>
    <m/>
    <m/>
    <m/>
    <m/>
    <m/>
    <m/>
    <m/>
    <m/>
    <m/>
    <m/>
    <m/>
    <m/>
    <n v="3"/>
    <s v="19/11/207"/>
    <n v="43080"/>
    <n v="0"/>
    <n v="43069"/>
    <m/>
    <n v="43012"/>
    <m/>
    <m/>
    <s v="Negociação"/>
    <s v="Aberto"/>
    <x v="30"/>
    <s v="Estamos tentando agendar visita"/>
    <m/>
  </r>
  <r>
    <x v="1"/>
    <s v="Fabiano"/>
    <s v="Altero"/>
    <s v="Altero"/>
    <s v="Patricia"/>
    <s v="Compras"/>
    <s v="51 2108-1000"/>
    <s v="compras3@altero.com.br"/>
    <s v="RS"/>
    <s v="Outros"/>
    <n v="22"/>
    <m/>
    <n v="0"/>
    <n v="320000"/>
    <n v="320000"/>
    <n v="0"/>
    <n v="0"/>
    <n v="0"/>
    <n v="0"/>
    <n v="0"/>
    <n v="0"/>
    <n v="320000"/>
    <n v="43080"/>
    <n v="0"/>
    <n v="0"/>
    <m/>
    <m/>
    <m/>
    <m/>
    <m/>
    <m/>
    <m/>
    <m/>
    <m/>
    <m/>
    <s v="Diminuir custos "/>
    <m/>
    <n v="3"/>
    <s v="19/11/207"/>
    <n v="43080"/>
    <n v="43089"/>
    <n v="42743"/>
    <s v="06//02/2018"/>
    <n v="43012"/>
    <n v="0"/>
    <n v="0.6"/>
    <s v="Negociação"/>
    <s v="Perda"/>
    <x v="30"/>
    <s v="Perdemos por preços...cliente não passou valor da concorrencia....o mesmo está aguardando  por um novo orçamanto com preços melhores."/>
    <m/>
  </r>
  <r>
    <x v="1"/>
    <s v="Fabiano"/>
    <s v="Rede Mundi"/>
    <s v="Rede Mundi"/>
    <s v="Rosane"/>
    <s v="compras"/>
    <s v="51 3598-5259"/>
    <s v="redemundi@redemundi.com.br"/>
    <s v="RS"/>
    <s v="Calçados"/>
    <n v="99"/>
    <m/>
    <n v="0"/>
    <n v="500000"/>
    <n v="400000"/>
    <n v="100000"/>
    <n v="0"/>
    <n v="0"/>
    <n v="0"/>
    <n v="0"/>
    <n v="0"/>
    <n v="210000"/>
    <n v="43082"/>
    <n v="0"/>
    <n v="0"/>
    <m/>
    <m/>
    <m/>
    <m/>
    <m/>
    <m/>
    <m/>
    <m/>
    <m/>
    <m/>
    <m/>
    <m/>
    <n v="3"/>
    <n v="43014"/>
    <s v="07/11/017"/>
    <n v="43083"/>
    <n v="43026"/>
    <m/>
    <n v="43012"/>
    <n v="0"/>
    <n v="0.4"/>
    <s v="Fechamento"/>
    <s v="Perda"/>
    <x v="32"/>
    <s v="Enviamos e-mail de aprsentação "/>
    <m/>
  </r>
  <r>
    <x v="1"/>
    <s v="Fabiano"/>
    <s v="Rede Mundi"/>
    <s v="Rede Mundi"/>
    <s v="Rosane"/>
    <s v="compras"/>
    <s v="51 3598-5259"/>
    <s v="redemundi@redemundi.com.br"/>
    <s v="RS"/>
    <s v="Calçados"/>
    <n v="99"/>
    <m/>
    <n v="0"/>
    <n v="500000"/>
    <n v="400000"/>
    <n v="100000"/>
    <n v="0"/>
    <n v="0"/>
    <n v="0"/>
    <n v="0"/>
    <n v="0"/>
    <n v="210000"/>
    <n v="43082"/>
    <n v="0"/>
    <n v="0"/>
    <m/>
    <m/>
    <m/>
    <m/>
    <m/>
    <m/>
    <m/>
    <m/>
    <m/>
    <m/>
    <m/>
    <m/>
    <n v="3"/>
    <n v="43014"/>
    <s v="07/11/017"/>
    <n v="43083"/>
    <n v="43049"/>
    <m/>
    <n v="43012"/>
    <n v="0"/>
    <n v="0.4"/>
    <s v="Fechamento"/>
    <s v="Perda"/>
    <x v="32"/>
    <s v="Apresentar amostras do nosso mix de sacolas."/>
    <m/>
  </r>
  <r>
    <x v="1"/>
    <s v="Fabiano"/>
    <s v="Rede Mundi"/>
    <s v="Rede Mundi"/>
    <s v="Rosane"/>
    <s v="compras"/>
    <s v="52 3598-5259 "/>
    <s v="redemundi@redemundi.com.br"/>
    <s v="RS"/>
    <s v="Calçados"/>
    <n v="99"/>
    <m/>
    <n v="0"/>
    <n v="500000"/>
    <n v="250000"/>
    <n v="350000"/>
    <n v="0"/>
    <n v="0"/>
    <n v="0"/>
    <n v="0"/>
    <n v="0"/>
    <n v="210000"/>
    <n v="43082"/>
    <n v="0"/>
    <n v="0"/>
    <m/>
    <m/>
    <m/>
    <m/>
    <m/>
    <m/>
    <m/>
    <m/>
    <m/>
    <m/>
    <m/>
    <m/>
    <n v="3"/>
    <n v="43019"/>
    <s v="07/11/017"/>
    <n v="43083"/>
    <n v="43083"/>
    <n v="43151"/>
    <n v="43012"/>
    <n v="0"/>
    <n v="0.4"/>
    <s v="Fechamento"/>
    <s v="Perda"/>
    <x v="32"/>
    <s v="Apresentar amostras do nosso mix de sacolas/cliente fechou com um fornecedor local preços muito baixos.sacola craft 90grs pardo alça cordao vermelho com pontera com furo para fita presete, medidas: 40x 32x12 impressao 1x0 R$ 0,77"/>
    <m/>
  </r>
  <r>
    <x v="1"/>
    <s v="Fabiano"/>
    <s v="Rabusch"/>
    <s v="Rabusch"/>
    <s v="TAMIRES"/>
    <s v="Compras"/>
    <s v="51 3214-4500"/>
    <s v="thamyres.vicente@rabusch.com.br"/>
    <s v="RS"/>
    <s v="Vestuário"/>
    <n v="38"/>
    <m/>
    <n v="0"/>
    <n v="700000"/>
    <n v="250000"/>
    <n v="350000"/>
    <n v="0"/>
    <n v="0"/>
    <n v="100000"/>
    <n v="0"/>
    <n v="0"/>
    <n v="331760"/>
    <n v="43011"/>
    <n v="0"/>
    <n v="0"/>
    <m/>
    <m/>
    <m/>
    <m/>
    <m/>
    <m/>
    <m/>
    <m/>
    <m/>
    <m/>
    <m/>
    <m/>
    <n v="2"/>
    <n v="43019"/>
    <n v="43047"/>
    <m/>
    <n v="43034"/>
    <m/>
    <n v="43018"/>
    <m/>
    <m/>
    <s v="Negociação"/>
    <s v="Aberto"/>
    <x v="30"/>
    <s v="Estamos trabalhando junto ao cliente"/>
    <m/>
  </r>
  <r>
    <x v="1"/>
    <s v="Fabiano"/>
    <s v="Rabusch"/>
    <s v="Rabusch"/>
    <s v="TAMIRES"/>
    <s v="Compras"/>
    <s v="51 3214-4500"/>
    <s v="thamyres.vicente@rabusch.com.br"/>
    <s v="RS"/>
    <s v="Vestuário"/>
    <n v="38"/>
    <m/>
    <n v="0"/>
    <n v="700000"/>
    <n v="250000"/>
    <n v="350000"/>
    <n v="0"/>
    <n v="0"/>
    <n v="100000"/>
    <n v="0"/>
    <n v="0"/>
    <n v="331760"/>
    <n v="43011"/>
    <n v="0"/>
    <n v="0"/>
    <m/>
    <m/>
    <m/>
    <m/>
    <m/>
    <m/>
    <m/>
    <m/>
    <m/>
    <m/>
    <m/>
    <m/>
    <n v="2"/>
    <n v="43019"/>
    <n v="43047"/>
    <m/>
    <n v="43057"/>
    <m/>
    <n v="43018"/>
    <m/>
    <m/>
    <s v="Negociação"/>
    <s v="Aberto"/>
    <x v="30"/>
    <s v="Estamos trabalhando junto ao cliente"/>
    <m/>
  </r>
  <r>
    <x v="1"/>
    <s v="Fabiano"/>
    <s v="Rabusch"/>
    <s v="Rabusch"/>
    <s v="TAMIRES"/>
    <s v="Compras"/>
    <s v="51 3214-4500"/>
    <s v="thamyres.vicente@rabusch.com.br"/>
    <s v="RS"/>
    <s v="Vestuário"/>
    <n v="38"/>
    <m/>
    <n v="0"/>
    <n v="700000"/>
    <n v="250000"/>
    <n v="350000"/>
    <n v="0"/>
    <n v="0"/>
    <n v="100000"/>
    <n v="0"/>
    <n v="0"/>
    <n v="331760"/>
    <n v="43011"/>
    <n v="0"/>
    <n v="0"/>
    <m/>
    <m/>
    <m/>
    <m/>
    <m/>
    <m/>
    <m/>
    <m/>
    <m/>
    <m/>
    <m/>
    <m/>
    <n v="2"/>
    <n v="43019"/>
    <n v="43047"/>
    <m/>
    <n v="43075"/>
    <m/>
    <n v="43018"/>
    <m/>
    <m/>
    <s v="Negociação"/>
    <s v="Aberto"/>
    <x v="30"/>
    <s v="Estamos trabalhando junto ao cliente"/>
    <m/>
  </r>
  <r>
    <x v="1"/>
    <s v="Fabiano"/>
    <s v="Rabusch"/>
    <s v="Rabusch"/>
    <s v="TAMIRES"/>
    <s v="Compras"/>
    <s v="51 3214-4500"/>
    <s v="thamyres.vicente@rabusch.com.br"/>
    <s v="RS"/>
    <s v="Vestuário"/>
    <n v="38"/>
    <m/>
    <n v="0"/>
    <n v="700000"/>
    <n v="250000"/>
    <n v="350000"/>
    <n v="0"/>
    <n v="0"/>
    <n v="100000"/>
    <n v="0"/>
    <n v="0"/>
    <n v="331760"/>
    <n v="43011"/>
    <n v="0"/>
    <n v="0"/>
    <m/>
    <m/>
    <m/>
    <m/>
    <m/>
    <m/>
    <m/>
    <m/>
    <m/>
    <m/>
    <m/>
    <m/>
    <n v="2"/>
    <n v="43019"/>
    <n v="43047"/>
    <m/>
    <n v="43081"/>
    <m/>
    <n v="43018"/>
    <m/>
    <n v="0.8"/>
    <s v="Negociação"/>
    <s v="Aberto"/>
    <x v="30"/>
    <s v="Visita 12/12/17  cliente quer trabalhar com a Nobelpck/ estamos desenvolvendo as amostras finais"/>
    <m/>
  </r>
  <r>
    <x v="1"/>
    <s v="Fabiano"/>
    <s v="Rabusch"/>
    <s v="Rabusch"/>
    <s v="TAMIRES"/>
    <s v="Compras"/>
    <s v="51 3214-4500"/>
    <s v="thamyres.vicente@rabusch.com.br"/>
    <s v="RS"/>
    <s v="Vestuário"/>
    <n v="38"/>
    <m/>
    <n v="0"/>
    <n v="700000"/>
    <n v="250000"/>
    <n v="350000"/>
    <n v="0"/>
    <n v="0"/>
    <n v="100000"/>
    <n v="0"/>
    <n v="0"/>
    <n v="331760"/>
    <n v="43011"/>
    <n v="0"/>
    <n v="0"/>
    <m/>
    <m/>
    <m/>
    <m/>
    <m/>
    <m/>
    <m/>
    <m/>
    <m/>
    <m/>
    <m/>
    <m/>
    <n v="2"/>
    <n v="43019"/>
    <n v="43047"/>
    <n v="0"/>
    <n v="43108"/>
    <n v="43115"/>
    <n v="43018"/>
    <n v="0"/>
    <n v="0.8"/>
    <s v="Negociação"/>
    <s v="Aberto"/>
    <x v="30"/>
    <s v="Estamos em desenvolvimento."/>
    <m/>
  </r>
  <r>
    <x v="1"/>
    <s v="Fabiano"/>
    <s v="Rabusch"/>
    <s v="Rabusch"/>
    <s v="TAMIRES"/>
    <s v="Compras"/>
    <s v="51 3214-4500"/>
    <s v="thamyres.vicente@rabusch.com.br"/>
    <s v="RS"/>
    <s v="Vestuário"/>
    <n v="38"/>
    <m/>
    <n v="0"/>
    <n v="700000"/>
    <n v="250000"/>
    <n v="350000"/>
    <n v="0"/>
    <n v="0"/>
    <n v="100000"/>
    <n v="0"/>
    <n v="0"/>
    <n v="331760"/>
    <n v="43011"/>
    <n v="0"/>
    <n v="0"/>
    <m/>
    <m/>
    <m/>
    <s v="Aguardando protótipo impresso"/>
    <m/>
    <m/>
    <m/>
    <m/>
    <m/>
    <m/>
    <m/>
    <m/>
    <n v="2"/>
    <n v="43019"/>
    <n v="43047"/>
    <n v="0"/>
    <n v="43117"/>
    <n v="43125"/>
    <n v="43018"/>
    <n v="0"/>
    <n v="0.8"/>
    <s v="Negociação"/>
    <s v="Aberto"/>
    <x v="30"/>
    <s v="Estamos em desenvolvimento."/>
    <m/>
  </r>
  <r>
    <x v="1"/>
    <s v="Fabiano"/>
    <s v="Rabusch"/>
    <s v="Rabusch"/>
    <s v="TAMIRES"/>
    <s v="Compras"/>
    <s v="51 3214-4500"/>
    <s v="thamyres.vicente@rabusch.com.br"/>
    <s v="RS"/>
    <s v="Vestuário"/>
    <n v="38"/>
    <m/>
    <n v="0"/>
    <n v="700000"/>
    <n v="250000"/>
    <n v="350000"/>
    <n v="0"/>
    <n v="0"/>
    <n v="100000"/>
    <n v="0"/>
    <n v="0"/>
    <n v="331760"/>
    <n v="43011"/>
    <n v="0"/>
    <n v="0"/>
    <m/>
    <m/>
    <m/>
    <s v="Aguardando novos protótipo impresso"/>
    <m/>
    <m/>
    <m/>
    <m/>
    <m/>
    <m/>
    <m/>
    <m/>
    <n v="2"/>
    <n v="43019"/>
    <n v="43047"/>
    <n v="0"/>
    <n v="43118"/>
    <n v="43130"/>
    <n v="43018"/>
    <n v="0"/>
    <n v="0.8"/>
    <s v="Negociação"/>
    <s v="Aberto"/>
    <x v="30"/>
    <s v="Retorno das fériss 29/01/18"/>
    <m/>
  </r>
  <r>
    <x v="1"/>
    <s v="Fabiano"/>
    <s v="Rabusch"/>
    <s v="Rabusch"/>
    <s v="TAMIRES"/>
    <s v="Compras"/>
    <s v="51 3214-4500"/>
    <s v="thamyres.vicente@rabusch.com.br"/>
    <s v="RS"/>
    <s v="Vestuário"/>
    <n v="38"/>
    <m/>
    <n v="0"/>
    <n v="700000"/>
    <n v="250000"/>
    <n v="350000"/>
    <n v="0"/>
    <n v="0"/>
    <n v="100000"/>
    <n v="0"/>
    <n v="0"/>
    <n v="331760"/>
    <n v="43011"/>
    <n v="0"/>
    <n v="0"/>
    <m/>
    <m/>
    <m/>
    <s v="Aguardando novos protótipo impresso"/>
    <m/>
    <m/>
    <m/>
    <m/>
    <m/>
    <m/>
    <m/>
    <m/>
    <n v="2"/>
    <n v="43019"/>
    <n v="43047"/>
    <n v="0"/>
    <n v="43138"/>
    <n v="43145"/>
    <n v="43018"/>
    <n v="0"/>
    <n v="0.8"/>
    <s v="Negociação"/>
    <s v="Aberto"/>
    <x v="30"/>
    <s v="visita agendada"/>
    <m/>
  </r>
  <r>
    <x v="1"/>
    <s v="Fabiano"/>
    <s v="Bibi"/>
    <s v="Bibi"/>
    <s v="William Ribeiro"/>
    <s v="compras"/>
    <s v="51 3512-3344"/>
    <s v="ribeiro@bibi.com.br"/>
    <s v="RS"/>
    <s v="Calçados"/>
    <n v="73"/>
    <m/>
    <n v="0"/>
    <n v="600000"/>
    <n v="150000"/>
    <n v="300000"/>
    <n v="0"/>
    <n v="0"/>
    <n v="150000"/>
    <n v="0"/>
    <n v="0"/>
    <n v="188790"/>
    <n v="43081"/>
    <m/>
    <m/>
    <m/>
    <m/>
    <m/>
    <m/>
    <m/>
    <m/>
    <m/>
    <m/>
    <m/>
    <m/>
    <m/>
    <m/>
    <m/>
    <m/>
    <m/>
    <m/>
    <n v="43059"/>
    <m/>
    <s v="06/10/017"/>
    <m/>
    <m/>
    <m/>
    <s v="Aberto"/>
    <x v="11"/>
    <s v="Enviamos e-mail de aprsentação ...visita 14/11/17"/>
    <m/>
  </r>
  <r>
    <x v="1"/>
    <s v="Fabiano"/>
    <s v="Bibi"/>
    <s v="Bibi"/>
    <s v="William Ribeiro"/>
    <s v="compras"/>
    <s v="51 3512-3344"/>
    <s v="ribeiro@bibi.com.br"/>
    <s v="RS"/>
    <s v="Calçados"/>
    <n v="73"/>
    <m/>
    <n v="0"/>
    <n v="600000"/>
    <n v="150000"/>
    <n v="300000"/>
    <n v="0"/>
    <n v="0"/>
    <n v="150000"/>
    <n v="0"/>
    <n v="0"/>
    <n v="188790"/>
    <n v="43081"/>
    <m/>
    <m/>
    <m/>
    <m/>
    <m/>
    <m/>
    <m/>
    <m/>
    <m/>
    <m/>
    <m/>
    <m/>
    <m/>
    <m/>
    <m/>
    <m/>
    <m/>
    <m/>
    <n v="43063"/>
    <m/>
    <s v="06/10/017"/>
    <m/>
    <m/>
    <m/>
    <s v="Aberto"/>
    <x v="11"/>
    <s v="Tentando marcar visita 14/10 / 17/10"/>
    <m/>
  </r>
  <r>
    <x v="1"/>
    <s v="Fabiano"/>
    <s v="Bibi"/>
    <s v="Bibi"/>
    <s v="William Ribeiro"/>
    <s v="compras"/>
    <s v="51 3512-3344"/>
    <s v="ribeiro@bibi.com.br"/>
    <s v="RS"/>
    <s v="Calçados"/>
    <n v="73"/>
    <m/>
    <n v="0"/>
    <n v="600000"/>
    <n v="150000"/>
    <n v="300000"/>
    <n v="0"/>
    <n v="0"/>
    <n v="150000"/>
    <n v="0"/>
    <n v="0"/>
    <n v="188790"/>
    <n v="43081"/>
    <m/>
    <m/>
    <m/>
    <m/>
    <m/>
    <m/>
    <m/>
    <m/>
    <m/>
    <m/>
    <m/>
    <m/>
    <m/>
    <m/>
    <m/>
    <m/>
    <m/>
    <m/>
    <n v="43080"/>
    <m/>
    <s v="06/10/017"/>
    <m/>
    <n v="0.9"/>
    <s v="Fechamento"/>
    <s v="Aberto"/>
    <x v="11"/>
    <s v="Retirar amostras /aguardando retorno do orçamento"/>
    <m/>
  </r>
  <r>
    <x v="1"/>
    <s v="Fabiano"/>
    <s v="Bibi"/>
    <s v="Bibi"/>
    <s v="William Ribeiro"/>
    <s v="compras"/>
    <s v="51 3512-3344"/>
    <s v="ribeiro@bibi.com.br"/>
    <s v="RS"/>
    <s v="Calçados"/>
    <n v="73"/>
    <m/>
    <n v="0"/>
    <n v="600000"/>
    <n v="150000"/>
    <n v="300000"/>
    <n v="0"/>
    <n v="0"/>
    <n v="150000"/>
    <n v="0"/>
    <n v="0"/>
    <n v="188790"/>
    <n v="43081"/>
    <n v="0"/>
    <n v="0"/>
    <m/>
    <m/>
    <m/>
    <m/>
    <m/>
    <m/>
    <m/>
    <m/>
    <m/>
    <m/>
    <m/>
    <s v="Visita agendada para 07/02/18"/>
    <n v="2"/>
    <n v="43446"/>
    <s v="07/02/208"/>
    <n v="0"/>
    <n v="43110"/>
    <n v="43136"/>
    <s v="06/10/017"/>
    <n v="0"/>
    <n v="0.9"/>
    <s v="Oportunidade"/>
    <s v="Aberto"/>
    <x v="0"/>
    <s v="Visita agendada "/>
    <m/>
  </r>
  <r>
    <x v="1"/>
    <s v="Fabiano"/>
    <s v="Bibi"/>
    <s v="Bibi"/>
    <s v="William Ribeiro"/>
    <s v="compras"/>
    <s v="51 3512-3344"/>
    <s v="ribeiro@bibi.com.br"/>
    <s v="RS"/>
    <s v="Calçados"/>
    <n v="73"/>
    <m/>
    <n v="0"/>
    <n v="600000"/>
    <n v="150000"/>
    <n v="300000"/>
    <n v="0"/>
    <n v="0"/>
    <n v="150000"/>
    <n v="0"/>
    <n v="0"/>
    <n v="188790"/>
    <n v="43081"/>
    <n v="0"/>
    <n v="0"/>
    <m/>
    <m/>
    <m/>
    <m/>
    <m/>
    <m/>
    <m/>
    <m/>
    <m/>
    <m/>
    <m/>
    <s v="Oferecemos outro produto que não foi orçado para termos oportunidade de entrar na empresa(envelope e-commerce)"/>
    <n v="2"/>
    <n v="43446"/>
    <s v="07/02/208"/>
    <n v="0"/>
    <n v="43137"/>
    <n v="43146"/>
    <s v="06/10/017"/>
    <n v="0"/>
    <n v="0.9"/>
    <s v="Oportunidade"/>
    <s v="Perda"/>
    <x v="0"/>
    <s v="Vai enviar e-mail sobre o pq perdemos o orçamanto. Willian deixou as portas abertas para proxima negociação 2018 "/>
    <m/>
  </r>
  <r>
    <x v="1"/>
    <s v="Fabiano"/>
    <s v="Golfran"/>
    <s v="Golfran"/>
    <s v="Denise"/>
    <s v="Comprador "/>
    <s v="54 3025-0300"/>
    <s v="godec@godec.com.br"/>
    <s v="RS"/>
    <s v="Vestuário"/>
    <n v="75"/>
    <m/>
    <n v="0"/>
    <n v="0"/>
    <n v="0"/>
    <n v="0"/>
    <n v="0"/>
    <n v="0"/>
    <n v="0"/>
    <n v="0"/>
    <n v="0"/>
    <n v="0"/>
    <n v="0"/>
    <n v="0"/>
    <n v="0"/>
    <m/>
    <m/>
    <m/>
    <m/>
    <m/>
    <m/>
    <m/>
    <m/>
    <m/>
    <m/>
    <m/>
    <n v="0"/>
    <n v="0"/>
    <n v="0"/>
    <n v="0"/>
    <n v="0"/>
    <n v="43068"/>
    <n v="0"/>
    <s v="06/10/017"/>
    <n v="0"/>
    <n v="0"/>
    <m/>
    <s v="Perda"/>
    <x v="11"/>
    <s v="Não tem interesse no momento, usa caixas recicladas. "/>
    <m/>
  </r>
  <r>
    <x v="1"/>
    <s v="Fabiano"/>
    <s v="Piccadilly"/>
    <s v="Piccadilly"/>
    <s v="Marcelo"/>
    <s v="Compras"/>
    <s v="51 3549-9600"/>
    <s v="compras@piccadilly.com.br"/>
    <s v="RS"/>
    <s v="Calçados"/>
    <n v="22"/>
    <m/>
    <n v="0"/>
    <n v="800000"/>
    <n v="250000"/>
    <n v="450000"/>
    <n v="0"/>
    <n v="0"/>
    <n v="100000"/>
    <n v="0"/>
    <n v="0"/>
    <n v="0"/>
    <n v="0"/>
    <n v="0"/>
    <n v="0"/>
    <m/>
    <m/>
    <m/>
    <m/>
    <m/>
    <m/>
    <m/>
    <m/>
    <m/>
    <m/>
    <m/>
    <n v="0"/>
    <n v="0"/>
    <n v="0"/>
    <m/>
    <m/>
    <n v="43068"/>
    <n v="43105"/>
    <s v="06/10/017"/>
    <n v="0"/>
    <n v="0.6"/>
    <s v="Oportunidade"/>
    <s v="Aberto"/>
    <x v="0"/>
    <s v="Entrar em contato janeiro 2018 com agencia de publicidade."/>
    <m/>
  </r>
  <r>
    <x v="1"/>
    <s v="Fabiano"/>
    <s v="Piccadilly"/>
    <s v="Piccadilly"/>
    <s v="Marcelo"/>
    <s v="Compras"/>
    <s v="51 3549-9600"/>
    <s v="compras@piccadilly.com.br"/>
    <s v="RS"/>
    <s v="Calçados"/>
    <n v="22"/>
    <m/>
    <n v="0"/>
    <n v="800000"/>
    <n v="250000"/>
    <n v="450000"/>
    <n v="0"/>
    <n v="0"/>
    <n v="100000"/>
    <n v="0"/>
    <n v="0"/>
    <n v="0"/>
    <n v="0"/>
    <n v="0"/>
    <n v="0"/>
    <m/>
    <m/>
    <m/>
    <m/>
    <m/>
    <m/>
    <m/>
    <m/>
    <m/>
    <m/>
    <m/>
    <s v="Estamos entrando em contato com  agencia de publicidade de MKT em janeiro 2018"/>
    <n v="0"/>
    <n v="43138"/>
    <n v="0"/>
    <n v="0"/>
    <n v="43105"/>
    <n v="43109"/>
    <n v="0"/>
    <n v="0"/>
    <n v="0.6"/>
    <s v="Oportunidade"/>
    <s v="Aberto"/>
    <x v="0"/>
    <s v="Entrar em contato janeiro 2018 com agencia de publicidade."/>
    <m/>
  </r>
  <r>
    <x v="1"/>
    <s v="Fabiano"/>
    <s v="Piccadilly / Morya MKT"/>
    <s v="Piccadilly "/>
    <s v="Lore"/>
    <s v="MKT"/>
    <s v="51 2117-8400"/>
    <s v="lori.pintos@morya.com.br"/>
    <s v="RS"/>
    <s v="Calçados"/>
    <n v="22"/>
    <m/>
    <n v="0"/>
    <n v="800000"/>
    <n v="250000"/>
    <n v="450000"/>
    <n v="0"/>
    <n v="0"/>
    <n v="100000"/>
    <n v="0"/>
    <n v="0"/>
    <n v="0"/>
    <n v="0"/>
    <n v="0"/>
    <n v="0"/>
    <m/>
    <m/>
    <m/>
    <m/>
    <m/>
    <m/>
    <m/>
    <m/>
    <m/>
    <m/>
    <m/>
    <s v="Apresentar novas ideias para diminuir custos."/>
    <n v="0"/>
    <n v="43138"/>
    <n v="0"/>
    <n v="0"/>
    <n v="43109"/>
    <n v="43138"/>
    <n v="0"/>
    <n v="0"/>
    <n v="0.6"/>
    <s v="Oportunidade"/>
    <s v="Aberto"/>
    <x v="0"/>
    <s v="Visita marcada com  agencia de publicidade de MKT  Morya com Lore 07/02/2018"/>
    <m/>
  </r>
  <r>
    <x v="1"/>
    <s v="Fabiano"/>
    <s v="Calçados Bottero Ltda"/>
    <s v="Calçados Bottero Ltda"/>
    <s v="Renato"/>
    <s v="Compras"/>
    <s v="51 3543-5400"/>
    <s v="renato@bottero.net"/>
    <s v="RS"/>
    <s v="Calçados"/>
    <s v="Mult"/>
    <m/>
    <m/>
    <m/>
    <m/>
    <m/>
    <m/>
    <m/>
    <m/>
    <m/>
    <m/>
    <m/>
    <m/>
    <m/>
    <m/>
    <m/>
    <m/>
    <m/>
    <m/>
    <m/>
    <m/>
    <m/>
    <m/>
    <m/>
    <m/>
    <m/>
    <m/>
    <m/>
    <m/>
    <m/>
    <m/>
    <n v="43065"/>
    <m/>
    <s v="06/10/017"/>
    <m/>
    <m/>
    <m/>
    <s v="Aberto"/>
    <x v="11"/>
    <s v="Entrar em contato janeiro 2018"/>
    <m/>
  </r>
  <r>
    <x v="1"/>
    <s v="Fabiano"/>
    <s v="Croasonho Franchising Ltda"/>
    <s v="Croasonho Franchising Ltda"/>
    <s v="Ricardo"/>
    <s v="Comprador"/>
    <s v="19 3825-3200"/>
    <s v="rsilva@halipar.com.br"/>
    <s v="RS"/>
    <s v="Alimentos e bebidas"/>
    <n v="60"/>
    <m/>
    <n v="0"/>
    <m/>
    <m/>
    <m/>
    <m/>
    <m/>
    <m/>
    <m/>
    <m/>
    <m/>
    <m/>
    <m/>
    <m/>
    <m/>
    <m/>
    <m/>
    <m/>
    <m/>
    <m/>
    <m/>
    <m/>
    <m/>
    <m/>
    <m/>
    <m/>
    <n v="0"/>
    <m/>
    <m/>
    <m/>
    <n v="43065"/>
    <n v="43130"/>
    <s v="06/10/017"/>
    <m/>
    <n v="0.4"/>
    <s v="Oportunidade"/>
    <s v="Aberto"/>
    <x v="11"/>
    <s v="Contato por fone retornar em janeiro 2018  "/>
    <m/>
  </r>
  <r>
    <x v="1"/>
    <s v="Fabiano"/>
    <s v="Croasonho Franchising Ltda"/>
    <s v="Croasonho Franchising Ltda"/>
    <s v="Ricardo"/>
    <s v="Comprador"/>
    <s v="19 3825-3200"/>
    <s v="rsilva@halipar.com.br"/>
    <s v="RS"/>
    <s v="Alimentos e bebidas"/>
    <n v="60"/>
    <m/>
    <n v="0"/>
    <m/>
    <m/>
    <m/>
    <m/>
    <m/>
    <m/>
    <m/>
    <m/>
    <m/>
    <m/>
    <m/>
    <m/>
    <m/>
    <m/>
    <m/>
    <m/>
    <m/>
    <m/>
    <m/>
    <m/>
    <m/>
    <m/>
    <m/>
    <m/>
    <n v="0"/>
    <m/>
    <m/>
    <m/>
    <n v="43130"/>
    <n v="43108"/>
    <s v="06/10/017"/>
    <m/>
    <n v="0.4"/>
    <s v="Oportunidade"/>
    <s v="Aberto"/>
    <x v="11"/>
    <s v="Retornar contato na próxima semana  "/>
    <m/>
  </r>
  <r>
    <x v="1"/>
    <s v="Fabiano"/>
    <s v="Calçados Kildare"/>
    <s v="Calçados Kildare"/>
    <s v="Luiz"/>
    <s v="Comprador"/>
    <s v="51 3593-7833"/>
    <s v="luiz@jacob.com.br"/>
    <s v="RS"/>
    <s v="Calçados"/>
    <s v="Mult"/>
    <m/>
    <m/>
    <m/>
    <m/>
    <m/>
    <m/>
    <m/>
    <m/>
    <m/>
    <m/>
    <m/>
    <m/>
    <m/>
    <m/>
    <m/>
    <m/>
    <m/>
    <m/>
    <m/>
    <m/>
    <m/>
    <m/>
    <m/>
    <m/>
    <m/>
    <m/>
    <m/>
    <m/>
    <m/>
    <m/>
    <n v="43067"/>
    <m/>
    <s v="06/10/017"/>
    <m/>
    <m/>
    <m/>
    <s v="Aberto"/>
    <x v="11"/>
    <s v="Entrar em contato janeiro 2018 "/>
    <m/>
  </r>
  <r>
    <x v="1"/>
    <s v="Fabiano"/>
    <s v="Loreal"/>
    <s v="Loreal"/>
    <s v="lais Sancho "/>
    <s v="Compras"/>
    <s v="21 4505-6200"/>
    <s v="laissancho@loreal.com.br"/>
    <s v="RS"/>
    <s v="Cosmético"/>
    <s v=" Multi "/>
    <m/>
    <n v="0"/>
    <m/>
    <m/>
    <m/>
    <m/>
    <m/>
    <m/>
    <m/>
    <m/>
    <m/>
    <m/>
    <m/>
    <m/>
    <m/>
    <m/>
    <m/>
    <m/>
    <m/>
    <m/>
    <m/>
    <m/>
    <m/>
    <m/>
    <m/>
    <m/>
    <n v="0"/>
    <m/>
    <m/>
    <m/>
    <n v="43067"/>
    <n v="43110"/>
    <s v="06/10/017"/>
    <m/>
    <n v="0.2"/>
    <s v="Oportunidade"/>
    <s v="Aberto"/>
    <x v="11"/>
    <s v="Estamos tentando contato com cliente...enviamos e-mail e fone...retornar em 2018"/>
    <m/>
  </r>
  <r>
    <x v="1"/>
    <s v="Fabiano"/>
    <s v="Loreal"/>
    <s v="Loreal"/>
    <s v="lais Sancho "/>
    <s v="Compras"/>
    <s v="21 4505-6200"/>
    <s v="Brasilcomunicacaocorporateloreal@Br.Loreal.Com"/>
    <s v="RJ"/>
    <s v="Cosmético"/>
    <s v=" Multi "/>
    <m/>
    <n v="0"/>
    <m/>
    <m/>
    <m/>
    <m/>
    <m/>
    <m/>
    <m/>
    <m/>
    <m/>
    <m/>
    <m/>
    <m/>
    <m/>
    <m/>
    <m/>
    <m/>
    <m/>
    <m/>
    <m/>
    <m/>
    <m/>
    <m/>
    <m/>
    <m/>
    <n v="0"/>
    <m/>
    <m/>
    <m/>
    <s v="30/01//2018"/>
    <n v="43145"/>
    <s v="06/10/017"/>
    <m/>
    <n v="0.2"/>
    <s v="Oportunidade"/>
    <s v="Aberto"/>
    <x v="11"/>
    <s v="Novos contatos...retornar e-mail na proxima semana"/>
    <m/>
  </r>
  <r>
    <x v="1"/>
    <s v="Fabiano"/>
    <s v="Panvel=Dimed"/>
    <s v="Panvel=Dimed"/>
    <s v="Fernando"/>
    <s v="Comprador"/>
    <s v="51 3481 9880"/>
    <s v="fbsouza@dimed.com.br"/>
    <s v="RS"/>
    <s v="Farma"/>
    <n v="290"/>
    <m/>
    <m/>
    <n v="12000000"/>
    <m/>
    <m/>
    <m/>
    <m/>
    <m/>
    <m/>
    <m/>
    <n v="21137"/>
    <n v="43081"/>
    <n v="24612.3"/>
    <n v="43126"/>
    <m/>
    <m/>
    <m/>
    <m/>
    <m/>
    <m/>
    <m/>
    <m/>
    <m/>
    <m/>
    <m/>
    <m/>
    <n v="0"/>
    <m/>
    <m/>
    <m/>
    <n v="43062"/>
    <n v="43108"/>
    <n v="43014"/>
    <m/>
    <n v="0.9"/>
    <s v="Oportunidade"/>
    <s v="Sucesso"/>
    <x v="3"/>
    <s v="Cliente ativo estamos acompanhando."/>
    <m/>
  </r>
  <r>
    <x v="1"/>
    <s v="Fabiano"/>
    <s v="Panvel=Dimed"/>
    <s v="Panvel=Dimed"/>
    <s v=" Isabel Ferreira "/>
    <s v="Comprador"/>
    <s v="51 3481 9880"/>
    <s v="mferreira@grupodimed.com.br"/>
    <s v="RS"/>
    <s v="Farma"/>
    <n v="290"/>
    <m/>
    <m/>
    <n v="12000000"/>
    <m/>
    <m/>
    <m/>
    <m/>
    <m/>
    <m/>
    <m/>
    <n v="21137"/>
    <n v="43081"/>
    <n v="24612.3"/>
    <n v="43126"/>
    <m/>
    <m/>
    <m/>
    <m/>
    <m/>
    <m/>
    <m/>
    <m/>
    <m/>
    <m/>
    <m/>
    <m/>
    <n v="0"/>
    <m/>
    <m/>
    <m/>
    <n v="43108"/>
    <n v="43130"/>
    <n v="43014"/>
    <m/>
    <n v="0.9"/>
    <s v="Oportunidade"/>
    <s v="Sucesso"/>
    <x v="3"/>
    <s v="Cliente ativo estamos acompanhando."/>
    <m/>
  </r>
  <r>
    <x v="1"/>
    <s v="Fabiano"/>
    <s v="Panvel=Dimed"/>
    <s v="Panvel=Dimed"/>
    <s v=" Isabel Ferreira "/>
    <s v="Comprador"/>
    <s v="51 3481 9880"/>
    <s v="mferreira@grupodimed.com.br"/>
    <s v="RS"/>
    <s v="Farma"/>
    <n v="290"/>
    <m/>
    <n v="24612.3"/>
    <n v="12000000"/>
    <m/>
    <m/>
    <m/>
    <m/>
    <m/>
    <m/>
    <m/>
    <n v="21137"/>
    <n v="43081"/>
    <n v="24612.3"/>
    <n v="43126"/>
    <m/>
    <m/>
    <m/>
    <m/>
    <m/>
    <m/>
    <m/>
    <m/>
    <m/>
    <m/>
    <m/>
    <m/>
    <n v="0"/>
    <m/>
    <m/>
    <m/>
    <n v="43131"/>
    <n v="43139"/>
    <n v="43014"/>
    <m/>
    <n v="0.9"/>
    <s v="Oportunidade"/>
    <s v="Sucesso"/>
    <x v="3"/>
    <s v="Cliente ativo estamos acompanhando."/>
    <m/>
  </r>
  <r>
    <x v="1"/>
    <s v="Fabiano"/>
    <s v="The Body Shop"/>
    <s v="The Body Shop"/>
    <s v="João Macdowell"/>
    <s v="Ger. Compras"/>
    <s v="11 3847-8610"/>
    <s v="joao.macdowell@thebodyshop.com.br"/>
    <s v="RS"/>
    <s v="Cosméticos"/>
    <n v="132"/>
    <m/>
    <n v="24612.3"/>
    <n v="1000000"/>
    <m/>
    <m/>
    <m/>
    <m/>
    <m/>
    <m/>
    <m/>
    <m/>
    <m/>
    <m/>
    <m/>
    <m/>
    <m/>
    <m/>
    <m/>
    <m/>
    <m/>
    <m/>
    <m/>
    <m/>
    <m/>
    <m/>
    <m/>
    <n v="0"/>
    <m/>
    <m/>
    <m/>
    <n v="43027"/>
    <n v="43144"/>
    <n v="43014"/>
    <m/>
    <m/>
    <m/>
    <s v="Aberto"/>
    <x v="0"/>
    <s v="Estão analisando, entrar em contato janeiro 2018"/>
    <m/>
  </r>
  <r>
    <x v="1"/>
    <s v="Fabiano"/>
    <s v="Grendene"/>
    <s v="Grendene"/>
    <s v="Leticia "/>
    <s v="Compras"/>
    <s v="54 2109-9000"/>
    <s v="leticia.fra@grendene.com.br"/>
    <s v="RS"/>
    <s v="Calçados"/>
    <s v="Mult"/>
    <m/>
    <m/>
    <n v="1000000"/>
    <m/>
    <m/>
    <m/>
    <m/>
    <m/>
    <m/>
    <m/>
    <m/>
    <m/>
    <m/>
    <m/>
    <m/>
    <m/>
    <m/>
    <m/>
    <m/>
    <m/>
    <m/>
    <m/>
    <m/>
    <m/>
    <m/>
    <m/>
    <m/>
    <m/>
    <m/>
    <m/>
    <n v="43065"/>
    <m/>
    <n v="43014"/>
    <m/>
    <m/>
    <m/>
    <s v="Aberto"/>
    <x v="11"/>
    <s v="Retornar em janeiro 2018"/>
    <m/>
  </r>
  <r>
    <x v="1"/>
    <s v="Fabiano"/>
    <s v="Rede Farmacias Associadas"/>
    <s v="Rede Farmacias Associadas"/>
    <s v="Neco "/>
    <s v="Dir. Cooperativa"/>
    <s v="51 3363-3900"/>
    <s v="everton@farmaciasassociadas.com.br"/>
    <s v="RS"/>
    <s v="Farma"/>
    <n v="823"/>
    <m/>
    <n v="0"/>
    <m/>
    <m/>
    <m/>
    <m/>
    <m/>
    <m/>
    <m/>
    <m/>
    <m/>
    <m/>
    <m/>
    <m/>
    <m/>
    <m/>
    <m/>
    <m/>
    <m/>
    <m/>
    <m/>
    <m/>
    <m/>
    <m/>
    <m/>
    <m/>
    <n v="1"/>
    <n v="42935"/>
    <m/>
    <m/>
    <n v="43063"/>
    <n v="43130"/>
    <n v="43018"/>
    <m/>
    <n v="0.3"/>
    <m/>
    <s v="Aberto"/>
    <x v="11"/>
    <s v="Entrar em contato janeiro 2018"/>
    <m/>
  </r>
  <r>
    <x v="1"/>
    <s v="Fabiano"/>
    <s v="Rede Farmacias Associadas"/>
    <s v="Rede Farmacias Associadas"/>
    <s v="Neco "/>
    <s v="Dir. Cooperativa"/>
    <s v="51 3363-3900"/>
    <s v="everton@farmaciasassociadas.com.br"/>
    <s v="RS"/>
    <s v="Farma"/>
    <n v="823"/>
    <m/>
    <n v="0"/>
    <m/>
    <m/>
    <m/>
    <m/>
    <m/>
    <m/>
    <m/>
    <m/>
    <m/>
    <m/>
    <m/>
    <m/>
    <m/>
    <m/>
    <m/>
    <m/>
    <m/>
    <m/>
    <m/>
    <m/>
    <m/>
    <m/>
    <m/>
    <m/>
    <n v="1"/>
    <n v="42935"/>
    <m/>
    <m/>
    <n v="43130"/>
    <n v="43139"/>
    <n v="43018"/>
    <m/>
    <n v="0.3"/>
    <m/>
    <s v="Aberto"/>
    <x v="11"/>
    <s v="Entrar em contato janeiro 2018"/>
    <m/>
  </r>
  <r>
    <x v="1"/>
    <s v="Fabiano"/>
    <s v="Super Legal"/>
    <s v="Super Legal"/>
    <s v="Leandro"/>
    <s v="Sócio Dir."/>
    <s v="51 3037-5355"/>
    <s v="leandro@superlegalbrinquedos.com.br"/>
    <s v="RS"/>
    <s v="Brinquedos"/>
    <n v="30"/>
    <m/>
    <n v="0"/>
    <n v="100000"/>
    <m/>
    <m/>
    <m/>
    <m/>
    <m/>
    <m/>
    <m/>
    <n v="192516.34"/>
    <n v="42915"/>
    <m/>
    <m/>
    <m/>
    <m/>
    <m/>
    <m/>
    <m/>
    <m/>
    <m/>
    <m/>
    <m/>
    <m/>
    <m/>
    <m/>
    <n v="1"/>
    <n v="42933"/>
    <n v="0"/>
    <m/>
    <n v="43066"/>
    <m/>
    <n v="43018"/>
    <m/>
    <n v="0.4"/>
    <s v="Oportunidade"/>
    <s v="Aberto"/>
    <x v="11"/>
    <s v="Entrar em contato janeiro 2018"/>
    <m/>
  </r>
  <r>
    <x v="1"/>
    <s v="Fabiano"/>
    <s v="Super Legal"/>
    <s v="Super Legal"/>
    <s v="Leandro"/>
    <s v="Sócio Dir."/>
    <s v="51 3037-5355"/>
    <s v="leandro@superlegalbrinquedos.com.br"/>
    <s v="RS"/>
    <s v="Brinquedos"/>
    <n v="30"/>
    <m/>
    <n v="0"/>
    <n v="100000"/>
    <m/>
    <m/>
    <m/>
    <m/>
    <m/>
    <m/>
    <m/>
    <n v="192516.34"/>
    <n v="42915"/>
    <m/>
    <m/>
    <m/>
    <m/>
    <m/>
    <m/>
    <m/>
    <m/>
    <m/>
    <m/>
    <m/>
    <m/>
    <m/>
    <m/>
    <n v="1"/>
    <n v="42933"/>
    <n v="0"/>
    <n v="0"/>
    <n v="43123"/>
    <n v="43130"/>
    <n v="43018"/>
    <m/>
    <n v="0.4"/>
    <s v="Oportunidade"/>
    <s v="Aberto"/>
    <x v="11"/>
    <s v="Retornando contato"/>
    <m/>
  </r>
  <r>
    <x v="1"/>
    <s v="Fabiano"/>
    <s v="WT Agencia"/>
    <s v="WT Agencia"/>
    <s v="Lucas"/>
    <s v="Proprietario"/>
    <s v="51 3066-3307"/>
    <s v="lucas@wtagencia.com.br"/>
    <s v="RS"/>
    <s v="Outros"/>
    <m/>
    <m/>
    <n v="0"/>
    <m/>
    <m/>
    <m/>
    <m/>
    <m/>
    <m/>
    <m/>
    <m/>
    <m/>
    <m/>
    <m/>
    <m/>
    <m/>
    <m/>
    <m/>
    <m/>
    <m/>
    <m/>
    <m/>
    <m/>
    <m/>
    <m/>
    <m/>
    <m/>
    <n v="1"/>
    <n v="42934"/>
    <n v="0"/>
    <n v="0"/>
    <n v="43066"/>
    <m/>
    <n v="43018"/>
    <m/>
    <n v="0.3"/>
    <s v="Oportunidade"/>
    <s v="Aberto"/>
    <x v="11"/>
    <s v="Entrar em contato janeiro 2018 não consegui bom contato"/>
    <m/>
  </r>
  <r>
    <x v="1"/>
    <s v="Fabiano"/>
    <s v="WT Agencia"/>
    <s v="WT Agencia"/>
    <s v="Lucas"/>
    <s v="Proprietario"/>
    <s v="51 3066-3307"/>
    <s v="lucas@wtagencia.com.br"/>
    <s v="RS"/>
    <s v="Outros"/>
    <m/>
    <m/>
    <n v="0"/>
    <m/>
    <m/>
    <m/>
    <m/>
    <m/>
    <m/>
    <m/>
    <m/>
    <m/>
    <m/>
    <m/>
    <m/>
    <m/>
    <m/>
    <m/>
    <m/>
    <m/>
    <m/>
    <m/>
    <m/>
    <m/>
    <m/>
    <m/>
    <m/>
    <n v="1"/>
    <n v="42934"/>
    <n v="0"/>
    <n v="0"/>
    <n v="43123"/>
    <n v="43130"/>
    <n v="43018"/>
    <m/>
    <n v="0.3"/>
    <s v="Oportunidade"/>
    <s v="Aberto"/>
    <x v="11"/>
    <s v="Enviamos e-mail para um novo contato"/>
    <m/>
  </r>
  <r>
    <x v="1"/>
    <s v="Fabiano"/>
    <s v="Beira Rio / Vizzano "/>
    <s v="Beira Rio / Vizzano "/>
    <s v="Viviane"/>
    <s v="MKT"/>
    <s v="51 3584-2200"/>
    <s v="viviane_duarte@beirario.com.br"/>
    <s v="RS"/>
    <s v="Calçados"/>
    <s v="Mult"/>
    <m/>
    <n v="0"/>
    <n v="1500000"/>
    <n v="0"/>
    <n v="1500000"/>
    <n v="0"/>
    <n v="0"/>
    <n v="0"/>
    <n v="0"/>
    <n v="0"/>
    <n v="1680000"/>
    <n v="43010"/>
    <n v="0"/>
    <n v="0"/>
    <m/>
    <m/>
    <m/>
    <m/>
    <m/>
    <m/>
    <m/>
    <m/>
    <m/>
    <m/>
    <m/>
    <m/>
    <m/>
    <n v="42933"/>
    <m/>
    <m/>
    <n v="43063"/>
    <m/>
    <n v="43014"/>
    <n v="0"/>
    <n v="0.5"/>
    <s v="Oportunidade"/>
    <s v="Aberto"/>
    <x v="9"/>
    <s v="Contato por e-mail e fone"/>
    <m/>
  </r>
  <r>
    <x v="1"/>
    <s v="Fabiano"/>
    <s v="Beira Rio / Vizzano "/>
    <s v="Beira Rio / Vizzano "/>
    <s v="Viviane"/>
    <s v="MKT"/>
    <s v="51 3584-2200"/>
    <s v="viviane_duarte@beirario.com.br"/>
    <s v="RS"/>
    <s v="Calçados"/>
    <s v="Mult"/>
    <m/>
    <n v="0"/>
    <n v="1500000"/>
    <n v="0"/>
    <n v="1500000"/>
    <n v="0"/>
    <n v="0"/>
    <n v="0"/>
    <n v="0"/>
    <n v="0"/>
    <n v="1680000"/>
    <n v="43010"/>
    <n v="0"/>
    <n v="0"/>
    <m/>
    <m/>
    <m/>
    <m/>
    <m/>
    <m/>
    <m/>
    <m/>
    <m/>
    <m/>
    <m/>
    <m/>
    <m/>
    <n v="42933"/>
    <m/>
    <m/>
    <n v="43063"/>
    <m/>
    <n v="43014"/>
    <n v="0"/>
    <n v="0.5"/>
    <s v="Oportunidade"/>
    <s v="Aberto"/>
    <x v="9"/>
    <s v="visita com Fabiano e Eduardo "/>
    <m/>
  </r>
  <r>
    <x v="1"/>
    <s v="Fabiano"/>
    <s v="Beira Rio / Vizzano "/>
    <s v="Beira Rio / Vizzano "/>
    <s v="Viviane"/>
    <s v="MKT"/>
    <s v="51 3584-2200"/>
    <s v="viviane_duarte@beirario.com.br"/>
    <s v="RS"/>
    <s v="Calçados"/>
    <s v="Mult"/>
    <m/>
    <n v="0"/>
    <n v="1500000"/>
    <n v="0"/>
    <n v="1500000"/>
    <n v="0"/>
    <n v="0"/>
    <n v="0"/>
    <n v="0"/>
    <n v="0"/>
    <n v="1680000"/>
    <n v="43010"/>
    <n v="0"/>
    <n v="0"/>
    <m/>
    <m/>
    <m/>
    <m/>
    <m/>
    <m/>
    <m/>
    <m/>
    <m/>
    <m/>
    <m/>
    <m/>
    <m/>
    <n v="42933"/>
    <m/>
    <m/>
    <n v="43063"/>
    <m/>
    <n v="43014"/>
    <n v="0"/>
    <n v="0.5"/>
    <s v="Oportunidade"/>
    <s v="Aberto"/>
    <x v="9"/>
    <s v="Vamos fazer uma amostra em Flexografia para comparar com a impressão offset"/>
    <m/>
  </r>
  <r>
    <x v="1"/>
    <s v="Fabiano"/>
    <s v="Beira Rio / Vizzano "/>
    <s v="Beira Rio / Vizzano "/>
    <s v="Viviane"/>
    <s v="MKT"/>
    <s v="51 3584-2200"/>
    <s v="viviane_duarte@beirario.com.br"/>
    <s v="RS"/>
    <s v="Calçados"/>
    <s v="Mult"/>
    <m/>
    <n v="0"/>
    <n v="1500000"/>
    <n v="0"/>
    <n v="1500000"/>
    <n v="0"/>
    <n v="0"/>
    <n v="0"/>
    <n v="0"/>
    <n v="0"/>
    <n v="1680000"/>
    <n v="43010"/>
    <n v="0"/>
    <n v="0"/>
    <m/>
    <m/>
    <m/>
    <m/>
    <m/>
    <m/>
    <m/>
    <m/>
    <m/>
    <m/>
    <m/>
    <m/>
    <n v="2"/>
    <n v="42933"/>
    <n v="43031"/>
    <n v="43137"/>
    <n v="43108"/>
    <n v="43115"/>
    <n v="43014"/>
    <n v="0"/>
    <n v="0.5"/>
    <s v="Oportunidade"/>
    <s v="Aberto"/>
    <x v="9"/>
    <s v="Visita agendada "/>
    <m/>
  </r>
  <r>
    <x v="1"/>
    <s v="Fabiano"/>
    <s v="Beira Rio / Vizzano "/>
    <s v="Beira Rio / Vizzano "/>
    <s v="Marta Reinheimer"/>
    <s v="Compradora"/>
    <s v="51 3039-8600"/>
    <s v="reinheimer@beirario.com.br"/>
    <s v="RS"/>
    <s v="Calçados"/>
    <s v="Mult"/>
    <m/>
    <n v="0"/>
    <n v="1500000"/>
    <n v="0"/>
    <n v="1500000"/>
    <n v="0"/>
    <n v="0"/>
    <n v="0"/>
    <n v="0"/>
    <n v="0"/>
    <n v="1680000"/>
    <n v="43010"/>
    <n v="0"/>
    <n v="0"/>
    <m/>
    <m/>
    <m/>
    <m/>
    <m/>
    <m/>
    <m/>
    <m/>
    <m/>
    <m/>
    <m/>
    <m/>
    <n v="2"/>
    <n v="42933"/>
    <n v="43031"/>
    <m/>
    <n v="43122"/>
    <n v="43130"/>
    <n v="43014"/>
    <n v="0"/>
    <n v="0.4"/>
    <s v="Oportunidade"/>
    <s v="Aberto"/>
    <x v="9"/>
    <s v="Como temos visita agendada estamos aguardando para fazer contato com compras"/>
    <m/>
  </r>
  <r>
    <x v="1"/>
    <s v="Fabiano"/>
    <s v="Grupo Aste "/>
    <s v="Grupo Aste "/>
    <s v="Alex"/>
    <s v="Ger Compras"/>
    <s v="11 3500-8801"/>
    <s v="comprascorp@asteserv.com.br"/>
    <s v="SP"/>
    <s v="Vestuário"/>
    <m/>
    <m/>
    <m/>
    <n v="2000000"/>
    <n v="0"/>
    <m/>
    <n v="0"/>
    <n v="0"/>
    <n v="0"/>
    <n v="0"/>
    <n v="0"/>
    <m/>
    <m/>
    <n v="0"/>
    <n v="0"/>
    <m/>
    <m/>
    <m/>
    <m/>
    <m/>
    <m/>
    <m/>
    <m/>
    <m/>
    <m/>
    <m/>
    <m/>
    <m/>
    <m/>
    <m/>
    <m/>
    <n v="43063"/>
    <m/>
    <n v="43014"/>
    <m/>
    <m/>
    <m/>
    <s v="Aberto"/>
    <x v="11"/>
    <s v="O Grupo ASTE importa e distribui marcas internacionais e exclusivas como Kipling, Jansport, New Balance, The North Face, Diesel, Coach, Allbags, etc."/>
    <m/>
  </r>
  <r>
    <x v="1"/>
    <s v="Fabiano"/>
    <s v="Tevah Líder Moda Mascolina"/>
    <s v="Tevah Líder Moda Mascolina"/>
    <s v="Tavares"/>
    <s v="Comprador"/>
    <s v="51 3059-2234"/>
    <s v="tavares@nckconsultoria.com.br"/>
    <s v="RS"/>
    <s v="Vestuário"/>
    <n v="42"/>
    <m/>
    <m/>
    <m/>
    <m/>
    <m/>
    <m/>
    <m/>
    <m/>
    <m/>
    <m/>
    <m/>
    <m/>
    <m/>
    <m/>
    <m/>
    <m/>
    <m/>
    <m/>
    <m/>
    <m/>
    <m/>
    <m/>
    <m/>
    <m/>
    <m/>
    <m/>
    <m/>
    <m/>
    <m/>
    <m/>
    <n v="43063"/>
    <m/>
    <n v="43014"/>
    <m/>
    <m/>
    <m/>
    <s v="Aberto"/>
    <x v="11"/>
    <s v="Retornar em janeiro 2018"/>
    <m/>
  </r>
  <r>
    <x v="1"/>
    <s v="Fabiano"/>
    <s v="Live!  Vestuário"/>
    <s v="Live!  Vestuário"/>
    <s v="Marco Baudini"/>
    <s v="Ger expensão"/>
    <s v="47 2106-7462"/>
    <s v="baudini@liveoficial.com.br"/>
    <s v="RS"/>
    <s v="Vestuário"/>
    <n v="9"/>
    <m/>
    <n v="0"/>
    <m/>
    <m/>
    <m/>
    <m/>
    <m/>
    <m/>
    <m/>
    <m/>
    <m/>
    <m/>
    <m/>
    <m/>
    <m/>
    <m/>
    <m/>
    <m/>
    <m/>
    <m/>
    <m/>
    <m/>
    <m/>
    <m/>
    <m/>
    <m/>
    <n v="0"/>
    <m/>
    <m/>
    <m/>
    <n v="43063"/>
    <n v="43130"/>
    <n v="43014"/>
    <m/>
    <n v="0.3"/>
    <m/>
    <s v="Aberto"/>
    <x v="11"/>
    <s v="Retornar em janeiro 2018"/>
    <m/>
  </r>
  <r>
    <x v="1"/>
    <s v="Fabiano"/>
    <s v="Live!  Vestuário"/>
    <s v="Live!  Vestuário"/>
    <s v="Marco Baudini"/>
    <s v="Ger expensão"/>
    <s v="47 2106-7462"/>
    <s v="baudini@liveoficial.com.br"/>
    <s v="RS"/>
    <s v="Vestuário"/>
    <n v="9"/>
    <m/>
    <n v="0"/>
    <m/>
    <m/>
    <m/>
    <m/>
    <m/>
    <m/>
    <m/>
    <m/>
    <m/>
    <m/>
    <m/>
    <m/>
    <m/>
    <m/>
    <m/>
    <m/>
    <m/>
    <m/>
    <m/>
    <m/>
    <m/>
    <m/>
    <m/>
    <m/>
    <n v="0"/>
    <m/>
    <m/>
    <m/>
    <n v="43130"/>
    <n v="43136"/>
    <n v="43014"/>
    <m/>
    <n v="0.3"/>
    <m/>
    <s v="Aberto"/>
    <x v="11"/>
    <s v="Retornar 05/02 para agendarmos visita"/>
    <m/>
  </r>
  <r>
    <x v="1"/>
    <s v="Fabiano"/>
    <s v="Lojas Benoit"/>
    <s v="Lojas Benoit"/>
    <s v="Alan Leidens"/>
    <s v="Comprador"/>
    <s v="51 3710-3800"/>
    <s v="alan.leides@benoite.com.br"/>
    <s v="RS"/>
    <s v="Hiper/Super mercado"/>
    <n v="160"/>
    <m/>
    <n v="0"/>
    <n v="580000"/>
    <m/>
    <m/>
    <m/>
    <m/>
    <m/>
    <m/>
    <m/>
    <m/>
    <m/>
    <m/>
    <m/>
    <m/>
    <m/>
    <m/>
    <m/>
    <m/>
    <m/>
    <m/>
    <m/>
    <m/>
    <m/>
    <m/>
    <m/>
    <n v="0"/>
    <m/>
    <m/>
    <m/>
    <n v="43066"/>
    <m/>
    <n v="43014"/>
    <m/>
    <n v="0.3"/>
    <m/>
    <s v="Aberto"/>
    <x v="11"/>
    <s v="Retornar em janeiro 2018"/>
    <m/>
  </r>
  <r>
    <x v="1"/>
    <s v="Fabiano"/>
    <s v="Lojas Benoit"/>
    <s v="Lojas Benoit"/>
    <s v="Alan Leidens"/>
    <s v="Comprador"/>
    <s v="51 3710-3800"/>
    <s v="alan.leides@benoite.com.br"/>
    <s v="RS"/>
    <s v="Hiper/Super mercado"/>
    <n v="160"/>
    <m/>
    <n v="0"/>
    <n v="580000"/>
    <m/>
    <m/>
    <m/>
    <m/>
    <m/>
    <m/>
    <m/>
    <m/>
    <m/>
    <m/>
    <m/>
    <m/>
    <m/>
    <m/>
    <m/>
    <m/>
    <m/>
    <m/>
    <m/>
    <m/>
    <m/>
    <m/>
    <m/>
    <n v="0"/>
    <m/>
    <m/>
    <m/>
    <n v="43126"/>
    <n v="43130"/>
    <n v="43014"/>
    <m/>
    <n v="0.4"/>
    <m/>
    <s v="Aberto"/>
    <x v="11"/>
    <s v="Novo contato para agendarmos visita estava de férias "/>
    <m/>
  </r>
  <r>
    <x v="1"/>
    <s v="Fabiano"/>
    <s v="Lojas Benoit"/>
    <s v="Lojas Benoit"/>
    <s v="Alan Leidens"/>
    <s v="Comprador"/>
    <s v="51 3710-3800"/>
    <s v="alan.leides@benoite.com.br"/>
    <s v="RS"/>
    <s v="Hiper/Super mercado"/>
    <n v="160"/>
    <m/>
    <n v="0"/>
    <n v="580000"/>
    <n v="300000"/>
    <n v="100000"/>
    <m/>
    <m/>
    <m/>
    <m/>
    <m/>
    <m/>
    <m/>
    <m/>
    <m/>
    <m/>
    <m/>
    <m/>
    <m/>
    <m/>
    <m/>
    <m/>
    <m/>
    <m/>
    <m/>
    <m/>
    <m/>
    <n v="0"/>
    <m/>
    <m/>
    <m/>
    <n v="43130"/>
    <n v="43139"/>
    <n v="43014"/>
    <m/>
    <n v="0.4"/>
    <m/>
    <s v="Aberto"/>
    <x v="11"/>
    <s v="Novo contato para agendarmos visita"/>
    <m/>
  </r>
  <r>
    <x v="1"/>
    <s v="Fabiano"/>
    <s v="Estrela Franquias"/>
    <s v="Estrela Franquias"/>
    <s v="Everaldo"/>
    <s v="Comprador"/>
    <s v="51 3028-5030"/>
    <s v="everaldo.afe@gmail.com"/>
    <s v="RS"/>
    <s v="Vestuário"/>
    <n v="70"/>
    <m/>
    <n v="0"/>
    <n v="320000"/>
    <m/>
    <m/>
    <m/>
    <m/>
    <m/>
    <m/>
    <m/>
    <m/>
    <m/>
    <m/>
    <m/>
    <m/>
    <m/>
    <m/>
    <m/>
    <m/>
    <m/>
    <m/>
    <m/>
    <m/>
    <m/>
    <m/>
    <m/>
    <m/>
    <m/>
    <m/>
    <m/>
    <n v="43062"/>
    <n v="43130"/>
    <n v="43017"/>
    <m/>
    <n v="0.4"/>
    <m/>
    <s v="Aberto"/>
    <x v="11"/>
    <s v="Contato pelo fone, retornar janeiro 2018"/>
    <m/>
  </r>
  <r>
    <x v="1"/>
    <s v="Fabiano"/>
    <s v="Estrela Franquias"/>
    <s v="Estrela Franquias"/>
    <s v="Everaldo"/>
    <s v="Comprador"/>
    <s v="51 3028-5030"/>
    <s v="everaldo.afe@gmail.com"/>
    <s v="RS"/>
    <s v="Vestuário"/>
    <n v="70"/>
    <m/>
    <n v="0"/>
    <n v="320000"/>
    <n v="100000"/>
    <n v="200000"/>
    <n v="0"/>
    <n v="0"/>
    <n v="0"/>
    <n v="0"/>
    <n v="0"/>
    <m/>
    <m/>
    <m/>
    <m/>
    <m/>
    <m/>
    <m/>
    <m/>
    <m/>
    <m/>
    <m/>
    <m/>
    <m/>
    <m/>
    <m/>
    <m/>
    <n v="0"/>
    <m/>
    <m/>
    <m/>
    <n v="43130"/>
    <n v="43136"/>
    <n v="43017"/>
    <m/>
    <n v="0.4"/>
    <m/>
    <s v="Aberto"/>
    <x v="11"/>
    <s v="Retornar 05/02/2018 retorno das férias"/>
    <m/>
  </r>
  <r>
    <x v="1"/>
    <s v="Fabiano"/>
    <s v="Lebs"/>
    <s v="Lebs"/>
    <s v="Paulo "/>
    <s v="Comprador"/>
    <s v="51 3042-9494"/>
    <s v="paolohandura@lebs.com.br"/>
    <s v="RS"/>
    <s v="Eletro &amp; Eletrônicos"/>
    <n v="125"/>
    <m/>
    <n v="0"/>
    <n v="550000"/>
    <n v="450000"/>
    <n v="100000"/>
    <n v="0"/>
    <n v="0"/>
    <n v="0"/>
    <n v="0"/>
    <n v="0"/>
    <m/>
    <n v="0"/>
    <m/>
    <m/>
    <m/>
    <m/>
    <m/>
    <m/>
    <m/>
    <m/>
    <m/>
    <m/>
    <m/>
    <m/>
    <m/>
    <m/>
    <n v="0"/>
    <n v="0"/>
    <n v="0"/>
    <n v="0"/>
    <n v="43062"/>
    <m/>
    <n v="43014"/>
    <m/>
    <n v="0.3"/>
    <m/>
    <s v="Aberto"/>
    <x v="11"/>
    <s v="Retornar contato janeiro 2018"/>
    <m/>
  </r>
  <r>
    <x v="1"/>
    <s v="Fabiano"/>
    <s v="Lebs"/>
    <s v="Lebs"/>
    <s v="Paulo "/>
    <s v="Comprador"/>
    <s v="51 3042-9494"/>
    <s v="paolohandura@lebs.com.br"/>
    <s v="RS"/>
    <s v="Eletro &amp; Eletrônicos"/>
    <n v="125"/>
    <m/>
    <n v="0"/>
    <n v="55000"/>
    <n v="450000"/>
    <n v="100000"/>
    <n v="0"/>
    <n v="0"/>
    <n v="0"/>
    <n v="0"/>
    <n v="0"/>
    <m/>
    <n v="0"/>
    <m/>
    <m/>
    <m/>
    <m/>
    <m/>
    <m/>
    <m/>
    <m/>
    <m/>
    <m/>
    <m/>
    <m/>
    <m/>
    <m/>
    <n v="0"/>
    <n v="0"/>
    <n v="0"/>
    <n v="0"/>
    <n v="43119"/>
    <n v="43172"/>
    <n v="43014"/>
    <n v="0"/>
    <n v="0.3"/>
    <s v="Oportunidade"/>
    <s v="Aberto"/>
    <x v="11"/>
    <s v="Neste mês comecei a preparar a ficha técnica de todos nossos insumos para facilitar e agilizar cotações e compras. Acredito que após essa estruturação começaremos a negociar com mais fornecedores. No momento, a função de compras ainda não passou para mim. Meu gerente está optando por manter os fornecedores atuais, até conseguir passar essa demanda para outra pessoa."/>
    <m/>
  </r>
  <r>
    <x v="1"/>
    <s v="Fabiano"/>
    <s v="Lebs"/>
    <s v="Lebs"/>
    <s v="Paulo Bndeira"/>
    <s v="Comprador"/>
    <s v="51 3042-9494"/>
    <s v="paolohandura@lebs.com.br"/>
    <s v="RS"/>
    <s v="Eletro &amp; Eletrônicos"/>
    <n v="125"/>
    <m/>
    <n v="0"/>
    <n v="550000"/>
    <n v="450000"/>
    <n v="100000"/>
    <n v="0"/>
    <n v="0"/>
    <n v="0"/>
    <n v="0"/>
    <n v="0"/>
    <m/>
    <n v="0"/>
    <m/>
    <m/>
    <m/>
    <m/>
    <m/>
    <m/>
    <m/>
    <m/>
    <s v="Aguardando orçamanto"/>
    <m/>
    <m/>
    <m/>
    <m/>
    <m/>
    <n v="0"/>
    <n v="0"/>
    <n v="0"/>
    <n v="0"/>
    <n v="43130"/>
    <n v="43136"/>
    <n v="43014"/>
    <n v="0"/>
    <n v="0.3"/>
    <s v="Oportunidade"/>
    <s v="Aberto"/>
    <x v="11"/>
    <s v="Solicitação de orçamaento sacola plastica"/>
    <m/>
  </r>
  <r>
    <x v="1"/>
    <s v="Fabiano"/>
    <s v="Lojas Colombo"/>
    <s v="Lojas Colombo"/>
    <s v="Kennya"/>
    <s v="Comprador"/>
    <s v="54 3268-8300"/>
    <s v="kennya@colombo.com.br"/>
    <s v="RS"/>
    <s v="Eletro &amp; Eletrônicos"/>
    <n v="357"/>
    <m/>
    <m/>
    <m/>
    <m/>
    <m/>
    <m/>
    <m/>
    <m/>
    <m/>
    <m/>
    <m/>
    <m/>
    <m/>
    <m/>
    <m/>
    <m/>
    <m/>
    <m/>
    <m/>
    <m/>
    <m/>
    <m/>
    <m/>
    <m/>
    <m/>
    <m/>
    <n v="0"/>
    <m/>
    <m/>
    <m/>
    <n v="43062"/>
    <n v="43108"/>
    <n v="43014"/>
    <m/>
    <n v="0.4"/>
    <s v="Oportunidade"/>
    <s v="Aberto"/>
    <x v="11"/>
    <s v="Contato por e-mail e por telefone"/>
    <m/>
  </r>
  <r>
    <x v="1"/>
    <s v="Fabiano"/>
    <s v="Lojas Colombo"/>
    <s v="Lojas Colombo"/>
    <s v="Kennya"/>
    <s v="Comprador"/>
    <s v="54 3268-8300"/>
    <s v="kennya@colombo.com.br"/>
    <s v="RS"/>
    <s v="Eletro &amp; Eletrônicos"/>
    <n v="357"/>
    <m/>
    <m/>
    <m/>
    <m/>
    <m/>
    <m/>
    <m/>
    <m/>
    <m/>
    <m/>
    <m/>
    <m/>
    <m/>
    <m/>
    <m/>
    <m/>
    <m/>
    <m/>
    <m/>
    <m/>
    <m/>
    <m/>
    <m/>
    <m/>
    <m/>
    <m/>
    <n v="0"/>
    <m/>
    <m/>
    <m/>
    <n v="43130"/>
    <n v="43139"/>
    <n v="43014"/>
    <m/>
    <n v="0.4"/>
    <s v="Oportunidade"/>
    <s v="Aberto"/>
    <x v="11"/>
    <s v="Retornar contato na próxima semana  "/>
    <m/>
  </r>
  <r>
    <x v="1"/>
    <s v="Fabiano"/>
    <s v="Br Suplay"/>
    <s v="Br Suplay"/>
    <s v="Marcio"/>
    <s v="Dir de compras"/>
    <s v="51 3579-7700"/>
    <s v="marcio@brsupply.com.br "/>
    <s v="RS"/>
    <s v="Artigos "/>
    <m/>
    <m/>
    <m/>
    <n v="10000000"/>
    <n v="10000000"/>
    <m/>
    <m/>
    <m/>
    <m/>
    <m/>
    <m/>
    <m/>
    <m/>
    <m/>
    <m/>
    <m/>
    <s v="Preço fator kg. R$12,00"/>
    <m/>
    <m/>
    <m/>
    <m/>
    <m/>
    <m/>
    <m/>
    <m/>
    <m/>
    <m/>
    <m/>
    <n v="42933"/>
    <m/>
    <m/>
    <n v="43062"/>
    <m/>
    <n v="43045"/>
    <m/>
    <m/>
    <m/>
    <s v="Aberto"/>
    <x v="11"/>
    <s v="No momento, é inviável marcar uma reunião sem eu ter algumas definições internas. Assim que eu tiver algum avanço entro em contato."/>
    <m/>
  </r>
  <r>
    <x v="1"/>
    <s v="Fabiano"/>
    <s v="Br Suplay"/>
    <s v="Br Suplay"/>
    <s v="Marcio"/>
    <s v="Dir de compras"/>
    <s v="51 3579-7700"/>
    <s v="marcio@brsupply.com.br "/>
    <s v="RS"/>
    <s v="Artigos "/>
    <m/>
    <m/>
    <m/>
    <n v="10000000"/>
    <n v="10000000"/>
    <m/>
    <m/>
    <m/>
    <m/>
    <m/>
    <m/>
    <m/>
    <m/>
    <m/>
    <m/>
    <m/>
    <s v="Preço fator kg. R$12,00"/>
    <m/>
    <m/>
    <m/>
    <m/>
    <m/>
    <m/>
    <m/>
    <m/>
    <m/>
    <m/>
    <m/>
    <n v="42933"/>
    <m/>
    <m/>
    <n v="43062"/>
    <m/>
    <n v="43045"/>
    <m/>
    <m/>
    <m/>
    <s v="Aberto"/>
    <x v="11"/>
    <s v="No momento, é inviável marcar uma reunião sem eu ter algumas definições internas. Assim que eu tiver algum avanço entro em contato."/>
    <m/>
  </r>
  <r>
    <x v="1"/>
    <s v="Fabiano"/>
    <s v="Br Suplay"/>
    <s v="Br Suplay"/>
    <s v="Luanda"/>
    <s v="Compras"/>
    <s v="51 3579-7700"/>
    <s v="luanda.albuquerque@brsupply.com.br"/>
    <s v="RS"/>
    <s v="Artigos "/>
    <m/>
    <m/>
    <m/>
    <n v="10000000"/>
    <n v="10000000"/>
    <m/>
    <m/>
    <m/>
    <m/>
    <m/>
    <m/>
    <m/>
    <m/>
    <m/>
    <m/>
    <m/>
    <s v="Preço fator kg. R$12,00"/>
    <m/>
    <m/>
    <m/>
    <m/>
    <m/>
    <m/>
    <m/>
    <m/>
    <m/>
    <m/>
    <m/>
    <n v="42933"/>
    <m/>
    <m/>
    <n v="43122"/>
    <n v="43130"/>
    <n v="43045"/>
    <m/>
    <n v="0.4"/>
    <m/>
    <s v="Aberto"/>
    <x v="11"/>
    <s v="visita agendada 07/02/18"/>
    <m/>
  </r>
  <r>
    <x v="1"/>
    <s v="Fabiano"/>
    <s v="Paludo"/>
    <s v="Paludo"/>
    <s v="Barbara "/>
    <s v="Comprador"/>
    <s v="51 3038-4949"/>
    <s v="devolucao@lojaspaludo.com.br"/>
    <s v="RS"/>
    <s v="Calçados"/>
    <n v="35"/>
    <m/>
    <m/>
    <m/>
    <m/>
    <m/>
    <m/>
    <m/>
    <m/>
    <m/>
    <m/>
    <n v="291520.74"/>
    <n v="42978"/>
    <m/>
    <m/>
    <m/>
    <m/>
    <m/>
    <m/>
    <m/>
    <m/>
    <m/>
    <m/>
    <m/>
    <m/>
    <m/>
    <m/>
    <m/>
    <m/>
    <m/>
    <m/>
    <n v="43062"/>
    <m/>
    <n v="43045"/>
    <m/>
    <m/>
    <m/>
    <s v="Aberto"/>
    <x v="11"/>
    <m/>
    <m/>
  </r>
  <r>
    <x v="1"/>
    <s v="Fabiano"/>
    <s v="Paludo"/>
    <s v="Paludo"/>
    <s v="Elias"/>
    <s v="Comprador"/>
    <s v="54 3261-7272"/>
    <s v="financeiro@paludo.com.br"/>
    <s v="RS"/>
    <s v="Calçados"/>
    <n v="30"/>
    <m/>
    <m/>
    <m/>
    <m/>
    <m/>
    <m/>
    <m/>
    <m/>
    <m/>
    <m/>
    <m/>
    <m/>
    <m/>
    <m/>
    <m/>
    <m/>
    <m/>
    <m/>
    <m/>
    <m/>
    <m/>
    <m/>
    <m/>
    <m/>
    <m/>
    <m/>
    <m/>
    <m/>
    <m/>
    <m/>
    <n v="43062"/>
    <m/>
    <n v="43045"/>
    <m/>
    <m/>
    <m/>
    <s v="Aberto"/>
    <x v="11"/>
    <s v="Agradeço a disponibilidade e interesse em trabalhar conosco."/>
    <m/>
  </r>
  <r>
    <x v="1"/>
    <s v="Fabiano"/>
    <s v="Paludo"/>
    <s v="Paludo"/>
    <s v="Murion"/>
    <s v="Comprador"/>
    <s v="54 3347-1213"/>
    <s v="compras@paludodancing.com.br"/>
    <s v="RS"/>
    <s v="Calçados"/>
    <n v="22"/>
    <m/>
    <m/>
    <m/>
    <m/>
    <m/>
    <m/>
    <m/>
    <m/>
    <m/>
    <m/>
    <m/>
    <m/>
    <m/>
    <m/>
    <m/>
    <m/>
    <m/>
    <m/>
    <m/>
    <m/>
    <m/>
    <m/>
    <m/>
    <m/>
    <m/>
    <m/>
    <m/>
    <m/>
    <m/>
    <m/>
    <n v="43062"/>
    <m/>
    <n v="43045"/>
    <m/>
    <m/>
    <m/>
    <s v="Aberto"/>
    <x v="11"/>
    <s v="Retornar em janeiro 2018"/>
    <m/>
  </r>
  <r>
    <x v="1"/>
    <s v="Fabiano"/>
    <s v="Luz da Lua"/>
    <s v="Luz da Lua"/>
    <s v="Delmar"/>
    <s v="Diretor"/>
    <s v="51 3303-5000"/>
    <s v="delmar@luzdalua.com.br"/>
    <s v="RS"/>
    <s v="Calçados"/>
    <n v="24"/>
    <m/>
    <n v="0"/>
    <m/>
    <m/>
    <m/>
    <m/>
    <m/>
    <m/>
    <m/>
    <m/>
    <m/>
    <m/>
    <m/>
    <m/>
    <m/>
    <m/>
    <m/>
    <m/>
    <m/>
    <m/>
    <m/>
    <m/>
    <m/>
    <m/>
    <m/>
    <m/>
    <m/>
    <m/>
    <m/>
    <m/>
    <n v="43062"/>
    <m/>
    <n v="43045"/>
    <m/>
    <n v="0.4"/>
    <s v="Oportunidade"/>
    <s v="Aberto"/>
    <x v="11"/>
    <s v="Retornar em janeiro 2018"/>
    <m/>
  </r>
  <r>
    <x v="1"/>
    <s v="Fabiano"/>
    <s v="Luz da Lua"/>
    <s v="Luz da Lua"/>
    <s v="Magale"/>
    <s v="Compras"/>
    <s v="51 3303-5000"/>
    <s v="magale@luzdalua.com.br"/>
    <s v="RS"/>
    <s v="Calçados"/>
    <n v="24"/>
    <m/>
    <n v="0"/>
    <m/>
    <m/>
    <m/>
    <m/>
    <m/>
    <m/>
    <m/>
    <m/>
    <m/>
    <m/>
    <m/>
    <m/>
    <m/>
    <m/>
    <m/>
    <m/>
    <m/>
    <m/>
    <m/>
    <m/>
    <m/>
    <m/>
    <m/>
    <m/>
    <m/>
    <m/>
    <m/>
    <m/>
    <n v="43124"/>
    <n v="43130"/>
    <n v="43045"/>
    <m/>
    <n v="0.4"/>
    <s v="Oportunidade"/>
    <s v="Aberto"/>
    <x v="11"/>
    <s v="Contato poelo fone solicitou e-mailde apresentação novamente"/>
    <m/>
  </r>
  <r>
    <x v="1"/>
    <s v="Fabiano"/>
    <s v="Ramarim"/>
    <s v="Ramarim"/>
    <s v="Marlon"/>
    <s v="Compras"/>
    <s v="51 3565-8100"/>
    <s v="mecanica@ramarim.com.br"/>
    <s v="RS"/>
    <s v="Calçados"/>
    <s v="Mult"/>
    <m/>
    <n v="0"/>
    <m/>
    <m/>
    <m/>
    <m/>
    <m/>
    <m/>
    <m/>
    <m/>
    <n v="0"/>
    <n v="0"/>
    <n v="0"/>
    <n v="0"/>
    <m/>
    <m/>
    <m/>
    <m/>
    <m/>
    <m/>
    <m/>
    <m/>
    <m/>
    <m/>
    <m/>
    <m/>
    <n v="0"/>
    <n v="0"/>
    <n v="0"/>
    <n v="0"/>
    <n v="43087"/>
    <n v="0"/>
    <n v="43077"/>
    <n v="0"/>
    <n v="0.4"/>
    <m/>
    <s v="Aberto"/>
    <x v="11"/>
    <s v="Contato por fone retornar  em contato janeiro 2018"/>
    <m/>
  </r>
  <r>
    <x v="1"/>
    <s v="Fabiano"/>
    <s v="Ramarim"/>
    <s v="Ramarim"/>
    <s v="Marlon"/>
    <s v="Compras"/>
    <s v="51 3565-8100"/>
    <s v="mecanica@ramarim.com.br"/>
    <s v="RS"/>
    <s v="Calçados"/>
    <s v="Mult"/>
    <m/>
    <n v="0"/>
    <m/>
    <m/>
    <m/>
    <m/>
    <m/>
    <m/>
    <m/>
    <m/>
    <n v="0"/>
    <n v="0"/>
    <n v="0"/>
    <n v="0"/>
    <m/>
    <m/>
    <m/>
    <m/>
    <m/>
    <m/>
    <m/>
    <m/>
    <m/>
    <m/>
    <m/>
    <m/>
    <n v="0"/>
    <n v="0"/>
    <n v="0"/>
    <n v="0"/>
    <n v="43119"/>
    <n v="0"/>
    <n v="43077"/>
    <n v="0"/>
    <n v="0.4"/>
    <s v="Oportunidade"/>
    <s v="Aberto"/>
    <x v="11"/>
    <s v="Enviamos novamente e-mail de apresentação... "/>
    <m/>
  </r>
  <r>
    <x v="1"/>
    <s v="Fabiano"/>
    <s v="Ramarim"/>
    <s v="Ramarim"/>
    <s v="Marlon"/>
    <s v="Compras"/>
    <s v="51 3565-8100"/>
    <s v="mecanica@ramarim.com.br"/>
    <s v="RS"/>
    <s v="Calçados"/>
    <s v="Mult"/>
    <m/>
    <n v="0"/>
    <m/>
    <m/>
    <m/>
    <m/>
    <m/>
    <m/>
    <m/>
    <m/>
    <n v="0"/>
    <n v="0"/>
    <n v="0"/>
    <n v="0"/>
    <m/>
    <m/>
    <m/>
    <m/>
    <m/>
    <m/>
    <m/>
    <m/>
    <m/>
    <m/>
    <m/>
    <m/>
    <n v="0"/>
    <n v="0"/>
    <n v="0"/>
    <n v="0"/>
    <n v="43122"/>
    <n v="43172"/>
    <n v="43077"/>
    <n v="0"/>
    <n v="0.2"/>
    <s v="Oportunidade"/>
    <s v="Aberto"/>
    <x v="11"/>
    <s v="Não tem interesse no momento, quer manter fornecedores atuais. "/>
    <m/>
  </r>
  <r>
    <x v="1"/>
    <s v="Fabiano"/>
    <s v="Via Marte"/>
    <s v="Via Marte"/>
    <s v="Geral"/>
    <s v="Compras"/>
    <s v="51 3565-8000"/>
    <s v="compras@viamarte.com.br"/>
    <s v="RS"/>
    <s v="Calçados"/>
    <s v="Mult"/>
    <m/>
    <n v="0"/>
    <m/>
    <m/>
    <m/>
    <m/>
    <m/>
    <m/>
    <m/>
    <m/>
    <m/>
    <m/>
    <m/>
    <m/>
    <m/>
    <m/>
    <m/>
    <m/>
    <m/>
    <m/>
    <m/>
    <m/>
    <m/>
    <m/>
    <m/>
    <m/>
    <n v="0"/>
    <n v="0"/>
    <m/>
    <m/>
    <s v="13/11/017"/>
    <m/>
    <n v="43018"/>
    <n v="0"/>
    <n v="0.4"/>
    <s v="Oportunidade"/>
    <s v="Aberto"/>
    <x v="11"/>
    <s v="Contato por fone retornar  em contato janeiro 2018"/>
    <m/>
  </r>
  <r>
    <x v="1"/>
    <s v="Fabiano"/>
    <s v="Via Marte"/>
    <s v="Via Marte"/>
    <s v="Marco"/>
    <s v="Compras"/>
    <s v="51 3565-8000"/>
    <s v="marco@viamarte.com.br"/>
    <s v="RS"/>
    <s v="Calçados"/>
    <s v="Mult"/>
    <m/>
    <n v="0"/>
    <m/>
    <m/>
    <m/>
    <m/>
    <m/>
    <m/>
    <m/>
    <m/>
    <m/>
    <m/>
    <m/>
    <m/>
    <m/>
    <m/>
    <m/>
    <m/>
    <m/>
    <m/>
    <m/>
    <m/>
    <m/>
    <m/>
    <m/>
    <m/>
    <n v="0"/>
    <n v="0"/>
    <m/>
    <m/>
    <n v="43123"/>
    <n v="43130"/>
    <s v="10/102017"/>
    <n v="0"/>
    <n v="0.4"/>
    <s v="Oportunidade"/>
    <m/>
    <x v="11"/>
    <m/>
    <m/>
  </r>
  <r>
    <x v="1"/>
    <s v="Fabiano"/>
    <s v="Calçados Sandra"/>
    <s v="Calçados Sandra"/>
    <s v="Angela"/>
    <s v="Compras"/>
    <s v="51 3565-8700"/>
    <s v="angela@sandra.com.br"/>
    <s v="RS"/>
    <s v="Calçados"/>
    <m/>
    <m/>
    <n v="0"/>
    <n v="250000"/>
    <m/>
    <m/>
    <m/>
    <m/>
    <m/>
    <m/>
    <m/>
    <n v="0"/>
    <n v="0"/>
    <n v="0"/>
    <n v="0"/>
    <m/>
    <m/>
    <m/>
    <m/>
    <m/>
    <m/>
    <m/>
    <m/>
    <m/>
    <m/>
    <m/>
    <m/>
    <n v="0"/>
    <n v="0"/>
    <n v="0"/>
    <n v="0"/>
    <n v="43087"/>
    <n v="0"/>
    <m/>
    <n v="0"/>
    <m/>
    <s v="Oportunidade"/>
    <s v="Aberto"/>
    <x v="11"/>
    <s v="Contato por fone retornar  em contato janeiro 2018"/>
    <m/>
  </r>
  <r>
    <x v="1"/>
    <s v="Fabiano"/>
    <s v="Calçados Sandra"/>
    <s v="Calçados Sandra"/>
    <s v="Angela"/>
    <s v="Compras"/>
    <s v="51 3565-8700"/>
    <s v="angela@sandra.com.br"/>
    <s v="RS"/>
    <s v="Calçados"/>
    <m/>
    <m/>
    <n v="0"/>
    <n v="250000"/>
    <m/>
    <m/>
    <m/>
    <m/>
    <m/>
    <m/>
    <m/>
    <n v="0"/>
    <n v="0"/>
    <n v="0"/>
    <n v="0"/>
    <m/>
    <m/>
    <m/>
    <m/>
    <m/>
    <m/>
    <m/>
    <m/>
    <m/>
    <m/>
    <m/>
    <m/>
    <n v="0"/>
    <n v="0"/>
    <n v="0"/>
    <n v="0"/>
    <n v="43119"/>
    <n v="43130"/>
    <n v="43087"/>
    <n v="0"/>
    <n v="0.4"/>
    <s v="Oportunidade"/>
    <s v="Aberto"/>
    <x v="11"/>
    <s v="Enviamos novamente e-mail de apresentação...cliente solicita um novo contato na proxima semana. "/>
    <m/>
  </r>
  <r>
    <x v="1"/>
    <s v="Fabiano"/>
    <s v="Calçados Sandra"/>
    <s v="Calçados Sandra"/>
    <s v="Angela"/>
    <s v="Compras"/>
    <s v="51 3565-8700"/>
    <s v="angela@sandra.com.br"/>
    <s v="RS"/>
    <s v="Calçados"/>
    <m/>
    <m/>
    <n v="0"/>
    <n v="250000"/>
    <m/>
    <m/>
    <m/>
    <m/>
    <m/>
    <m/>
    <m/>
    <n v="0"/>
    <n v="0"/>
    <n v="0"/>
    <n v="0"/>
    <m/>
    <m/>
    <m/>
    <m/>
    <m/>
    <m/>
    <m/>
    <m/>
    <m/>
    <m/>
    <m/>
    <m/>
    <n v="1"/>
    <n v="43139"/>
    <n v="0"/>
    <n v="0"/>
    <n v="43130"/>
    <n v="43139"/>
    <n v="43087"/>
    <n v="0"/>
    <n v="0.4"/>
    <s v="Oportunidade"/>
    <s v="Aberto"/>
    <x v="11"/>
    <s v="Visita agendada para 08/02"/>
    <m/>
  </r>
  <r>
    <x v="1"/>
    <s v="Fabiano"/>
    <s v="Radan"/>
    <s v="Radan"/>
    <s v="Daniel"/>
    <s v="Compras"/>
    <s v="51 3037-1777"/>
    <s v="daniel@radan.com.br"/>
    <s v="RS"/>
    <s v="Calçados"/>
    <n v="11"/>
    <m/>
    <n v="0"/>
    <n v="300000"/>
    <m/>
    <m/>
    <m/>
    <m/>
    <m/>
    <m/>
    <m/>
    <m/>
    <m/>
    <m/>
    <m/>
    <m/>
    <m/>
    <m/>
    <m/>
    <m/>
    <m/>
    <m/>
    <m/>
    <m/>
    <m/>
    <m/>
    <m/>
    <m/>
    <m/>
    <m/>
    <m/>
    <n v="43020"/>
    <m/>
    <n v="43018"/>
    <m/>
    <m/>
    <m/>
    <s v="Aberto"/>
    <x v="11"/>
    <s v="Contato por e-mail "/>
    <m/>
  </r>
  <r>
    <x v="1"/>
    <s v="Fabiano"/>
    <s v="Radan"/>
    <s v="Radan"/>
    <s v="Daniel"/>
    <s v="Compras"/>
    <s v="51 3037-1777"/>
    <s v="daniel@radan.com.br "/>
    <s v="RS"/>
    <s v="Calçados"/>
    <n v="11"/>
    <m/>
    <n v="0"/>
    <n v="300000"/>
    <m/>
    <m/>
    <m/>
    <m/>
    <m/>
    <m/>
    <m/>
    <m/>
    <m/>
    <m/>
    <m/>
    <m/>
    <m/>
    <m/>
    <m/>
    <m/>
    <m/>
    <m/>
    <m/>
    <m/>
    <m/>
    <m/>
    <m/>
    <m/>
    <m/>
    <m/>
    <m/>
    <n v="43020"/>
    <m/>
    <n v="43018"/>
    <m/>
    <m/>
    <m/>
    <s v="Aberto"/>
    <x v="11"/>
    <s v="visitado, rerornar conato em janeiro 2018"/>
    <m/>
  </r>
  <r>
    <x v="1"/>
    <s v="Fabiano"/>
    <s v="Radan"/>
    <s v="Radan"/>
    <s v="Daniel"/>
    <s v="Compras"/>
    <s v="51 3037-1777"/>
    <s v="daniel@radan.com.br "/>
    <s v="RS"/>
    <s v="Calçados"/>
    <n v="11"/>
    <m/>
    <n v="0"/>
    <n v="300000"/>
    <n v="100000"/>
    <n v="200000"/>
    <n v="0"/>
    <n v="0"/>
    <n v="0"/>
    <n v="0"/>
    <n v="0"/>
    <n v="0"/>
    <n v="0"/>
    <n v="0"/>
    <n v="0"/>
    <m/>
    <m/>
    <m/>
    <m/>
    <m/>
    <m/>
    <m/>
    <m/>
    <m/>
    <m/>
    <m/>
    <m/>
    <m/>
    <m/>
    <m/>
    <m/>
    <n v="43117"/>
    <m/>
    <n v="43018"/>
    <m/>
    <n v="0.4"/>
    <m/>
    <s v="Aberto"/>
    <x v="11"/>
    <s v="Tentando agendar visita"/>
    <m/>
  </r>
  <r>
    <x v="1"/>
    <s v="Fabiano"/>
    <s v="Radan"/>
    <s v="Radan"/>
    <s v="Daniel"/>
    <s v="Compras"/>
    <s v="51 3037-1777"/>
    <s v="daniel@radan.com.br "/>
    <s v="RS"/>
    <s v="Calçados"/>
    <n v="11"/>
    <m/>
    <n v="0"/>
    <n v="300000"/>
    <n v="100000"/>
    <n v="200000"/>
    <n v="0"/>
    <n v="0"/>
    <n v="0"/>
    <n v="0"/>
    <n v="0"/>
    <n v="0"/>
    <n v="0"/>
    <n v="0"/>
    <n v="0"/>
    <m/>
    <m/>
    <m/>
    <m/>
    <m/>
    <m/>
    <m/>
    <m/>
    <m/>
    <m/>
    <m/>
    <m/>
    <m/>
    <m/>
    <m/>
    <m/>
    <n v="43117"/>
    <m/>
    <n v="43018"/>
    <m/>
    <n v="0.4"/>
    <m/>
    <s v="Aberto"/>
    <x v="11"/>
    <s v="Tentando agendar visita"/>
    <m/>
  </r>
  <r>
    <x v="1"/>
    <s v="Fabiano"/>
    <s v="HAVAN"/>
    <s v="HAVAN"/>
    <s v="Jairo/Vanderlei"/>
    <s v="Compras"/>
    <s v="47 3251-5000"/>
    <s v="vanderlei@havan.com.br"/>
    <s v="RS"/>
    <s v="Telefonia"/>
    <m/>
    <m/>
    <m/>
    <m/>
    <m/>
    <m/>
    <m/>
    <m/>
    <m/>
    <m/>
    <m/>
    <m/>
    <m/>
    <m/>
    <m/>
    <m/>
    <m/>
    <m/>
    <m/>
    <m/>
    <m/>
    <m/>
    <m/>
    <m/>
    <m/>
    <m/>
    <m/>
    <m/>
    <m/>
    <m/>
    <m/>
    <n v="43015"/>
    <m/>
    <n v="43015"/>
    <m/>
    <n v="0.5"/>
    <m/>
    <s v="Aberto"/>
    <x v="11"/>
    <s v="Este cliente eu posso trabalhar?"/>
    <m/>
  </r>
  <r>
    <x v="1"/>
    <s v="Fabiano"/>
    <s v="HAVAN"/>
    <s v="HAVAN"/>
    <s v="Jairo/Vanderlei"/>
    <s v="Compras"/>
    <s v="47 3251-5000"/>
    <s v="vanderlei@havan.com.br"/>
    <s v="RS"/>
    <s v="Telefonia"/>
    <m/>
    <m/>
    <n v="0"/>
    <m/>
    <m/>
    <m/>
    <m/>
    <m/>
    <m/>
    <m/>
    <m/>
    <m/>
    <m/>
    <m/>
    <m/>
    <m/>
    <m/>
    <m/>
    <m/>
    <m/>
    <m/>
    <m/>
    <m/>
    <m/>
    <m/>
    <m/>
    <m/>
    <m/>
    <m/>
    <m/>
    <m/>
    <n v="43117"/>
    <m/>
    <n v="43015"/>
    <m/>
    <n v="0.5"/>
    <m/>
    <s v="Aberto"/>
    <x v="11"/>
    <s v="Enviamos e-mail novamente para gendarmos visita"/>
    <m/>
  </r>
  <r>
    <x v="1"/>
    <s v="Fabiano"/>
    <s v="Morena Rosa / CIANORTE / PR"/>
    <s v="Morena Rosa / CIANORTE / PR"/>
    <s v="Daniela"/>
    <s v="Compras"/>
    <s v="44 3351-5200"/>
    <s v="daniela.marchini@morenarosa.com.br"/>
    <s v="RS"/>
    <s v="Calçados"/>
    <m/>
    <m/>
    <n v="9375"/>
    <n v="1000000"/>
    <n v="0"/>
    <n v="1000000"/>
    <n v="0"/>
    <n v="0"/>
    <n v="0"/>
    <n v="0"/>
    <n v="0"/>
    <n v="9375"/>
    <n v="43020"/>
    <n v="0"/>
    <n v="0"/>
    <m/>
    <m/>
    <m/>
    <m/>
    <m/>
    <m/>
    <m/>
    <m/>
    <m/>
    <m/>
    <m/>
    <m/>
    <m/>
    <m/>
    <m/>
    <m/>
    <n v="43066"/>
    <m/>
    <n v="43014"/>
    <n v="43068"/>
    <n v="1"/>
    <s v="Fechamento"/>
    <s v="Sucesso"/>
    <x v="11"/>
    <s v="Visitado"/>
    <m/>
  </r>
  <r>
    <x v="1"/>
    <s v="Fabiano"/>
    <s v="Morena Rosa / CIANORTE / PR"/>
    <s v="Morena Rosa / CIANORTE / PR"/>
    <s v="Daniela"/>
    <s v="Compras"/>
    <s v="45 3351-5200"/>
    <s v="daniela.marchini@morenarosa.com.br"/>
    <s v="RS"/>
    <s v="Calçados"/>
    <m/>
    <m/>
    <n v="9375"/>
    <n v="1000000"/>
    <n v="0"/>
    <n v="1000000"/>
    <n v="0"/>
    <n v="0"/>
    <n v="0"/>
    <n v="0"/>
    <n v="0"/>
    <n v="9375"/>
    <n v="43020"/>
    <n v="0"/>
    <n v="0"/>
    <m/>
    <m/>
    <m/>
    <m/>
    <m/>
    <m/>
    <m/>
    <m/>
    <m/>
    <m/>
    <m/>
    <m/>
    <m/>
    <m/>
    <m/>
    <m/>
    <n v="43066"/>
    <m/>
    <n v="43014"/>
    <n v="43068"/>
    <n v="1"/>
    <s v="Fechamento"/>
    <s v="Sucesso"/>
    <x v="11"/>
    <s v="Contato com cliente via fone e e-mail"/>
    <m/>
  </r>
  <r>
    <x v="1"/>
    <s v="Fabiano"/>
    <s v="Morena Rosa / CIANORTE / PR"/>
    <s v="Morena Rosa / CIANORTE / PR"/>
    <s v="Daniela"/>
    <s v="Compras"/>
    <s v="45 3351-5200"/>
    <s v="daniela.marchini@morenarosa.com.br"/>
    <s v="RS"/>
    <s v="Calçados"/>
    <m/>
    <m/>
    <n v="9375"/>
    <n v="1000000"/>
    <n v="0"/>
    <n v="1000000"/>
    <n v="0"/>
    <n v="0"/>
    <n v="0"/>
    <n v="0"/>
    <n v="0"/>
    <n v="9375"/>
    <n v="43020"/>
    <n v="0"/>
    <n v="0"/>
    <m/>
    <m/>
    <m/>
    <m/>
    <m/>
    <m/>
    <m/>
    <m/>
    <m/>
    <m/>
    <m/>
    <m/>
    <m/>
    <m/>
    <m/>
    <m/>
    <n v="43087"/>
    <m/>
    <n v="43014"/>
    <n v="43068"/>
    <n v="1"/>
    <s v="Fechamento"/>
    <s v="Sucesso"/>
    <x v="11"/>
    <s v="Fechou pedido para teste"/>
    <m/>
  </r>
  <r>
    <x v="1"/>
    <s v="Fabiano"/>
    <s v="Morena Rosa / CIANORTE / PR"/>
    <s v="Morena Rosa / CIANORTE / PR"/>
    <s v="Daniela"/>
    <s v="Compras"/>
    <s v="45 3351-5200"/>
    <s v="daniela.marchini@morenarosa.com.br"/>
    <s v="RS"/>
    <s v="Calçados"/>
    <m/>
    <m/>
    <n v="9375"/>
    <n v="1000000"/>
    <n v="0"/>
    <n v="1000000"/>
    <n v="0"/>
    <n v="0"/>
    <n v="0"/>
    <n v="0"/>
    <n v="0"/>
    <n v="9375"/>
    <n v="43020"/>
    <n v="0"/>
    <n v="0"/>
    <m/>
    <m/>
    <m/>
    <m/>
    <m/>
    <m/>
    <m/>
    <m/>
    <m/>
    <m/>
    <m/>
    <m/>
    <m/>
    <m/>
    <m/>
    <m/>
    <n v="43108"/>
    <n v="43125"/>
    <n v="43014"/>
    <n v="43068"/>
    <n v="1"/>
    <s v="Fechamento"/>
    <s v="Sucesso"/>
    <x v="11"/>
    <s v="Estamos acompanhando cliente "/>
    <m/>
  </r>
  <r>
    <x v="1"/>
    <s v="Fabiano"/>
    <s v="Pitcheli"/>
    <s v="Pitcheli"/>
    <s v="Paulo "/>
    <s v="Compras"/>
    <s v="51 3466-2825"/>
    <s v="paulo@pitcheli.com.br"/>
    <s v="RS"/>
    <s v="Vestuário"/>
    <m/>
    <m/>
    <m/>
    <m/>
    <m/>
    <m/>
    <m/>
    <m/>
    <m/>
    <m/>
    <m/>
    <m/>
    <m/>
    <m/>
    <m/>
    <m/>
    <m/>
    <m/>
    <m/>
    <m/>
    <m/>
    <m/>
    <m/>
    <m/>
    <m/>
    <m/>
    <m/>
    <m/>
    <m/>
    <m/>
    <m/>
    <m/>
    <m/>
    <n v="43017"/>
    <m/>
    <m/>
    <m/>
    <s v="Aberto"/>
    <x v="11"/>
    <s v="cliente não atinge nossos minimos."/>
    <m/>
  </r>
  <r>
    <x v="1"/>
    <s v="Fabiano"/>
    <s v="H. Kuntzler"/>
    <s v="H. Kuntzler"/>
    <s v="Lucas"/>
    <s v="Compras"/>
    <s v="51 3564-9500"/>
    <s v="compras@kuntzler.com.br"/>
    <s v="RS"/>
    <s v="Calçados"/>
    <m/>
    <m/>
    <m/>
    <m/>
    <m/>
    <m/>
    <m/>
    <m/>
    <m/>
    <m/>
    <m/>
    <m/>
    <m/>
    <m/>
    <m/>
    <m/>
    <m/>
    <m/>
    <m/>
    <m/>
    <m/>
    <m/>
    <m/>
    <m/>
    <m/>
    <m/>
    <m/>
    <m/>
    <m/>
    <m/>
    <m/>
    <m/>
    <m/>
    <n v="43017"/>
    <m/>
    <m/>
    <m/>
    <s v="Aberto"/>
    <x v="11"/>
    <s v="cliente não trabalha com sacolas."/>
    <m/>
  </r>
  <r>
    <x v="1"/>
    <s v="Fabiano"/>
    <s v="Malharia Daiane"/>
    <s v="Malharia Daiane"/>
    <s v="Roberta"/>
    <s v="Compras"/>
    <s v="51 2123-0444"/>
    <s v="compars@malhariadaiane.com.br"/>
    <s v="RS"/>
    <s v="Vestuário"/>
    <m/>
    <m/>
    <m/>
    <m/>
    <m/>
    <m/>
    <m/>
    <m/>
    <m/>
    <m/>
    <m/>
    <m/>
    <m/>
    <m/>
    <m/>
    <m/>
    <m/>
    <m/>
    <m/>
    <m/>
    <m/>
    <m/>
    <m/>
    <m/>
    <m/>
    <m/>
    <m/>
    <m/>
    <m/>
    <m/>
    <m/>
    <m/>
    <m/>
    <n v="43017"/>
    <m/>
    <m/>
    <m/>
    <s v="Aberto"/>
    <x v="11"/>
    <s v="visitado, rerornar conato em janeiro 2018"/>
    <m/>
  </r>
  <r>
    <x v="1"/>
    <s v="Fabiano"/>
    <s v="Irmão Muffato"/>
    <s v="Irmão Muffato"/>
    <s v="Tatiane"/>
    <s v="Comparas"/>
    <s v="43 3174-1300"/>
    <s v="consumo@muffato.com.br"/>
    <s v="RS"/>
    <s v="Eletro &amp; Eletrônicos"/>
    <m/>
    <m/>
    <m/>
    <m/>
    <m/>
    <m/>
    <m/>
    <m/>
    <m/>
    <m/>
    <m/>
    <m/>
    <m/>
    <m/>
    <m/>
    <m/>
    <m/>
    <m/>
    <m/>
    <m/>
    <m/>
    <m/>
    <m/>
    <m/>
    <m/>
    <m/>
    <m/>
    <m/>
    <m/>
    <m/>
    <m/>
    <m/>
    <m/>
    <n v="43017"/>
    <m/>
    <m/>
    <m/>
    <s v="Aberto"/>
    <x v="11"/>
    <s v="Contato por e-mail e fone, retornar janeiro 2018"/>
    <m/>
  </r>
  <r>
    <x v="1"/>
    <s v="Fabiano"/>
    <s v="Quero Quero"/>
    <s v="Quero Quero"/>
    <s v="Alessandra"/>
    <s v="Compras"/>
    <s v="51 3441-5600"/>
    <s v="alessandra.graciano@queroquero.com.br"/>
    <s v="RS"/>
    <s v="Eletro &amp; Eletrônicos"/>
    <m/>
    <m/>
    <m/>
    <m/>
    <m/>
    <m/>
    <m/>
    <m/>
    <m/>
    <m/>
    <m/>
    <m/>
    <m/>
    <m/>
    <m/>
    <m/>
    <m/>
    <m/>
    <m/>
    <m/>
    <m/>
    <m/>
    <m/>
    <m/>
    <m/>
    <m/>
    <m/>
    <m/>
    <m/>
    <m/>
    <m/>
    <m/>
    <m/>
    <n v="43014"/>
    <m/>
    <m/>
    <m/>
    <s v="Aberto"/>
    <x v="11"/>
    <s v="Contato por e-mail e fone, retornar janeiro 2019"/>
    <m/>
  </r>
  <r>
    <x v="1"/>
    <s v="Fabiano"/>
    <s v="Gang"/>
    <s v="Gang"/>
    <s v="Luciana"/>
    <s v="Compras"/>
    <s v="51 3025-4264"/>
    <s v="luciana.ortiz@gang.com.br"/>
    <s v="RS"/>
    <s v="Vestuário"/>
    <m/>
    <m/>
    <n v="0"/>
    <m/>
    <m/>
    <m/>
    <m/>
    <m/>
    <m/>
    <m/>
    <m/>
    <n v="83224"/>
    <n v="43034"/>
    <n v="0"/>
    <m/>
    <m/>
    <m/>
    <m/>
    <m/>
    <m/>
    <m/>
    <m/>
    <m/>
    <m/>
    <m/>
    <m/>
    <m/>
    <m/>
    <m/>
    <m/>
    <m/>
    <n v="43060"/>
    <m/>
    <n v="43014"/>
    <m/>
    <n v="0.4"/>
    <s v="Negociação"/>
    <s v="Aberto"/>
    <x v="11"/>
    <s v="fizemos orçamento, porém nosso preço em sacolas plásticas ficou de 30 a 40% acima do fornecedor atual."/>
    <m/>
  </r>
  <r>
    <x v="1"/>
    <s v="Fabiano"/>
    <s v="Gang"/>
    <s v="Gang"/>
    <s v="Luciana"/>
    <s v="Compras"/>
    <s v="51 3025-4264"/>
    <s v="luciana.ortiz@gang.com.br"/>
    <s v="RS"/>
    <s v="Vestuário"/>
    <m/>
    <m/>
    <n v="0"/>
    <m/>
    <m/>
    <m/>
    <m/>
    <m/>
    <m/>
    <m/>
    <m/>
    <n v="83224"/>
    <n v="43034"/>
    <n v="0"/>
    <m/>
    <m/>
    <m/>
    <m/>
    <m/>
    <m/>
    <m/>
    <m/>
    <m/>
    <m/>
    <m/>
    <m/>
    <m/>
    <m/>
    <m/>
    <m/>
    <m/>
    <n v="43124"/>
    <s v="30/01/0218"/>
    <n v="43014"/>
    <m/>
    <n v="0.4"/>
    <s v="Fechamento"/>
    <s v="Perda"/>
    <x v="11"/>
    <s v="Visita agendada"/>
    <m/>
  </r>
  <r>
    <x v="1"/>
    <s v="Fabiano"/>
    <s v="Barriga Verde"/>
    <s v="Barriga Verde"/>
    <s v="Everaldo"/>
    <s v="Compras"/>
    <s v="51 3028-5030 "/>
    <s v="everaldo.afe@gmail.com"/>
    <s v="RS"/>
    <s v="Confecção infantil"/>
    <m/>
    <m/>
    <n v="0"/>
    <m/>
    <m/>
    <m/>
    <m/>
    <m/>
    <m/>
    <m/>
    <m/>
    <m/>
    <m/>
    <m/>
    <m/>
    <m/>
    <m/>
    <m/>
    <m/>
    <m/>
    <m/>
    <m/>
    <m/>
    <m/>
    <m/>
    <m/>
    <m/>
    <m/>
    <m/>
    <m/>
    <m/>
    <n v="43063"/>
    <m/>
    <n v="43014"/>
    <m/>
    <n v="0.3"/>
    <s v="Oportunidade"/>
    <s v="Aberto"/>
    <x v="11"/>
    <s v="Contato por e-mail e fone, retornar janeiro 2018"/>
    <m/>
  </r>
  <r>
    <x v="1"/>
    <s v="Fabiano"/>
    <s v="Barriga Verde"/>
    <s v="Barriga Verde"/>
    <s v="Everaldo"/>
    <s v="Compras"/>
    <s v="51 3028-5030 "/>
    <s v="everaldo.afe@gmail.com"/>
    <s v="RS"/>
    <s v="Confecção infantil"/>
    <m/>
    <m/>
    <n v="0"/>
    <m/>
    <m/>
    <m/>
    <m/>
    <m/>
    <m/>
    <m/>
    <m/>
    <m/>
    <m/>
    <m/>
    <m/>
    <m/>
    <m/>
    <m/>
    <m/>
    <m/>
    <m/>
    <m/>
    <m/>
    <m/>
    <m/>
    <m/>
    <m/>
    <m/>
    <m/>
    <m/>
    <m/>
    <s v="23/11//018"/>
    <n v="43153"/>
    <n v="43014"/>
    <m/>
    <n v="0.3"/>
    <s v="Oportunidade"/>
    <s v="Aberto"/>
    <x v="11"/>
    <s v="Contato por fone, esta de férias  retornar em fevereiro"/>
    <m/>
  </r>
  <r>
    <x v="1"/>
    <s v="Fabiano"/>
    <s v="Dakota"/>
    <s v="Dakota"/>
    <s v="Janaina"/>
    <s v="Compras"/>
    <s v="54 3281-8000"/>
    <s v="janaina@dakota.com.br"/>
    <s v="RS"/>
    <s v="Calçados"/>
    <m/>
    <m/>
    <m/>
    <m/>
    <m/>
    <m/>
    <m/>
    <m/>
    <m/>
    <m/>
    <m/>
    <m/>
    <m/>
    <m/>
    <m/>
    <m/>
    <m/>
    <m/>
    <m/>
    <m/>
    <m/>
    <m/>
    <m/>
    <m/>
    <m/>
    <m/>
    <m/>
    <m/>
    <m/>
    <m/>
    <m/>
    <n v="43063"/>
    <m/>
    <n v="43014"/>
    <m/>
    <m/>
    <s v="Oportunidade"/>
    <s v="Aberto"/>
    <x v="11"/>
    <s v="volumes muito abaixo dos nossos minimos."/>
    <m/>
  </r>
  <r>
    <x v="1"/>
    <s v="Fabiano"/>
    <s v="CooperShoes"/>
    <s v="CooperShoes"/>
    <s v="Roselene"/>
    <s v="Compras"/>
    <s v="54 3285-2800"/>
    <s v="roselene@coopershoes.com.br"/>
    <s v="RS"/>
    <s v="Calçados"/>
    <m/>
    <m/>
    <m/>
    <m/>
    <m/>
    <m/>
    <m/>
    <m/>
    <m/>
    <m/>
    <m/>
    <m/>
    <m/>
    <m/>
    <m/>
    <m/>
    <m/>
    <m/>
    <m/>
    <m/>
    <m/>
    <m/>
    <m/>
    <m/>
    <m/>
    <m/>
    <m/>
    <n v="0"/>
    <n v="0"/>
    <m/>
    <m/>
    <n v="43063"/>
    <m/>
    <n v="43017"/>
    <m/>
    <m/>
    <s v="Oportunidade"/>
    <s v="Aberto"/>
    <x v="11"/>
    <s v="Retornar em janeiro 2018"/>
    <m/>
  </r>
  <r>
    <x v="1"/>
    <s v="Fabiano"/>
    <s v="CooperShoes"/>
    <s v="CooperShoes"/>
    <s v="Roselene"/>
    <s v="Compras"/>
    <s v="54 3285-2800"/>
    <s v="roselene@coopershoes.com.br"/>
    <s v="RS"/>
    <s v="Calçados"/>
    <m/>
    <m/>
    <m/>
    <m/>
    <m/>
    <m/>
    <m/>
    <m/>
    <m/>
    <m/>
    <m/>
    <m/>
    <m/>
    <m/>
    <m/>
    <m/>
    <m/>
    <m/>
    <m/>
    <m/>
    <m/>
    <m/>
    <m/>
    <m/>
    <m/>
    <m/>
    <m/>
    <n v="0"/>
    <n v="0"/>
    <m/>
    <m/>
    <n v="43117"/>
    <m/>
    <n v="43017"/>
    <m/>
    <m/>
    <s v="Oportunidade"/>
    <s v="Aberto"/>
    <x v="11"/>
    <s v="Tentando agendar visita"/>
    <m/>
  </r>
  <r>
    <x v="1"/>
    <s v="Fabiano"/>
    <s v="Exposende"/>
    <s v="Exposende"/>
    <s v="Gregory"/>
    <s v="Compras"/>
    <s v="51 3599-8800"/>
    <s v="gregory.brito@paqueta.com.br"/>
    <s v="RS"/>
    <s v="Calçados"/>
    <m/>
    <m/>
    <m/>
    <m/>
    <m/>
    <m/>
    <m/>
    <m/>
    <m/>
    <m/>
    <m/>
    <m/>
    <m/>
    <m/>
    <m/>
    <m/>
    <m/>
    <m/>
    <m/>
    <m/>
    <m/>
    <m/>
    <m/>
    <m/>
    <m/>
    <m/>
    <m/>
    <n v="0"/>
    <n v="0"/>
    <n v="0"/>
    <n v="0"/>
    <m/>
    <m/>
    <n v="43017"/>
    <m/>
    <m/>
    <m/>
    <s v="Aberto"/>
    <x v="11"/>
    <s v="Contato por e-mail e fone, retornar janeiro 2021"/>
    <m/>
  </r>
  <r>
    <x v="1"/>
    <s v="Fabiano"/>
    <s v="Exposende"/>
    <s v="Exposende"/>
    <s v="Gregory"/>
    <s v="Compras"/>
    <s v="51 3599-8800"/>
    <s v="gregory.brito@paqueta.com.br"/>
    <s v="RS"/>
    <s v="Calçados"/>
    <m/>
    <m/>
    <m/>
    <m/>
    <m/>
    <m/>
    <m/>
    <m/>
    <m/>
    <m/>
    <m/>
    <m/>
    <m/>
    <m/>
    <m/>
    <m/>
    <m/>
    <m/>
    <m/>
    <m/>
    <m/>
    <m/>
    <m/>
    <m/>
    <m/>
    <m/>
    <m/>
    <n v="0"/>
    <n v="0"/>
    <n v="0"/>
    <n v="0"/>
    <n v="43117"/>
    <m/>
    <n v="43017"/>
    <m/>
    <m/>
    <m/>
    <s v="Aberto"/>
    <x v="11"/>
    <s v="Tentando agendar visita"/>
    <m/>
  </r>
  <r>
    <x v="1"/>
    <s v="Fabiano"/>
    <s v="Exposende"/>
    <s v="Exposende"/>
    <s v="Marcelo"/>
    <s v="Compras"/>
    <s v="51 3599-8800"/>
    <m/>
    <s v="RS"/>
    <s v="Calçados"/>
    <m/>
    <m/>
    <m/>
    <m/>
    <m/>
    <m/>
    <m/>
    <m/>
    <m/>
    <m/>
    <m/>
    <m/>
    <m/>
    <m/>
    <m/>
    <m/>
    <m/>
    <m/>
    <m/>
    <m/>
    <m/>
    <m/>
    <m/>
    <m/>
    <m/>
    <m/>
    <m/>
    <n v="0"/>
    <n v="0"/>
    <n v="0"/>
    <n v="0"/>
    <n v="43123"/>
    <m/>
    <n v="43017"/>
    <m/>
    <m/>
    <m/>
    <s v="Aberto"/>
    <x v="11"/>
    <s v="Tentando agendar visita"/>
    <m/>
  </r>
  <r>
    <x v="1"/>
    <s v="Fabiano"/>
    <s v="Ortobom"/>
    <s v="Ortobom"/>
    <s v="Rodrigo"/>
    <s v="Compras"/>
    <s v="51 2136-7000"/>
    <s v="ortors@ortobom.com.br"/>
    <s v="RS"/>
    <s v="Cama Mesa Banho"/>
    <m/>
    <m/>
    <m/>
    <m/>
    <m/>
    <m/>
    <m/>
    <m/>
    <m/>
    <m/>
    <m/>
    <m/>
    <m/>
    <m/>
    <m/>
    <m/>
    <m/>
    <m/>
    <m/>
    <m/>
    <m/>
    <m/>
    <m/>
    <m/>
    <m/>
    <m/>
    <m/>
    <m/>
    <m/>
    <m/>
    <m/>
    <n v="43089"/>
    <m/>
    <n v="43014"/>
    <m/>
    <m/>
    <m/>
    <s v="Aberto"/>
    <x v="11"/>
    <s v="Cliente não usa sacolas precisamos vender a ideia .....retornar em janeiro 2018"/>
    <m/>
  </r>
  <r>
    <x v="1"/>
    <s v="Fabiano"/>
    <s v="COMLINES NH BR116"/>
    <s v="COMLINES NH BR116"/>
    <s v="André"/>
    <s v="Compras"/>
    <s v="51 3582-0035"/>
    <s v="andre@comlines.com.br'"/>
    <s v="RS"/>
    <s v="Cama Mesa Banho"/>
    <n v="4"/>
    <m/>
    <m/>
    <n v="8000"/>
    <m/>
    <m/>
    <m/>
    <m/>
    <m/>
    <m/>
    <m/>
    <m/>
    <m/>
    <m/>
    <m/>
    <m/>
    <m/>
    <m/>
    <m/>
    <m/>
    <m/>
    <m/>
    <m/>
    <m/>
    <m/>
    <m/>
    <m/>
    <m/>
    <m/>
    <m/>
    <m/>
    <n v="43062"/>
    <m/>
    <n v="43014"/>
    <m/>
    <m/>
    <m/>
    <s v="Aberto"/>
    <x v="11"/>
    <s v="Cliente não tem fluxo de venda para minimo de sacolas da Nobelpack"/>
    <m/>
  </r>
  <r>
    <x v="1"/>
    <s v="Fabiano"/>
    <s v="Rissul "/>
    <s v="Rissul "/>
    <s v="Sandro"/>
    <s v="Comprador"/>
    <s v="51 3458-9727"/>
    <s v="sandro.fiabane@unidasul.com.br"/>
    <s v="RS"/>
    <s v="Hiper/Super mercado"/>
    <m/>
    <m/>
    <m/>
    <m/>
    <m/>
    <m/>
    <m/>
    <m/>
    <m/>
    <m/>
    <m/>
    <m/>
    <m/>
    <m/>
    <m/>
    <m/>
    <m/>
    <m/>
    <m/>
    <m/>
    <m/>
    <m/>
    <m/>
    <m/>
    <m/>
    <m/>
    <m/>
    <m/>
    <m/>
    <m/>
    <m/>
    <n v="43020"/>
    <m/>
    <n v="43018"/>
    <m/>
    <m/>
    <m/>
    <s v="Aberto"/>
    <x v="11"/>
    <s v="Este ano não vai atender novos fornecedores, entrar em contato a partir de janeiro 2018"/>
    <m/>
  </r>
  <r>
    <x v="1"/>
    <s v="Fabiano"/>
    <s v="Rissul "/>
    <s v="Rissul "/>
    <s v="Dieison"/>
    <s v="Comprador"/>
    <s v="51 3458-9727"/>
    <m/>
    <s v="RS"/>
    <s v="Hiper/Super mercado"/>
    <m/>
    <m/>
    <m/>
    <m/>
    <m/>
    <m/>
    <m/>
    <m/>
    <m/>
    <m/>
    <m/>
    <m/>
    <m/>
    <m/>
    <m/>
    <m/>
    <m/>
    <m/>
    <m/>
    <m/>
    <m/>
    <m/>
    <m/>
    <m/>
    <m/>
    <m/>
    <m/>
    <m/>
    <m/>
    <m/>
    <m/>
    <n v="43020"/>
    <m/>
    <n v="43018"/>
    <m/>
    <m/>
    <m/>
    <s v="Aberto"/>
    <x v="11"/>
    <s v="Este ano não vai atender novos fornecedores, entrar em contato a partir de janeiro 2018"/>
    <m/>
  </r>
  <r>
    <x v="1"/>
    <s v="Fabiano"/>
    <s v="Renner"/>
    <s v="Renner"/>
    <s v="Gabriela"/>
    <s v="Compras"/>
    <s v="51 3272-2450"/>
    <s v="gabriela.cunha@lojasrenner.com.br"/>
    <s v="RS"/>
    <s v="Vestuário"/>
    <m/>
    <m/>
    <m/>
    <m/>
    <m/>
    <m/>
    <m/>
    <n v="30000000"/>
    <n v="0"/>
    <n v="0"/>
    <n v="0"/>
    <m/>
    <m/>
    <m/>
    <m/>
    <m/>
    <m/>
    <m/>
    <m/>
    <m/>
    <m/>
    <m/>
    <m/>
    <m/>
    <m/>
    <m/>
    <m/>
    <n v="5"/>
    <n v="43014"/>
    <n v="43025"/>
    <n v="43052"/>
    <n v="43063"/>
    <m/>
    <n v="43017"/>
    <m/>
    <m/>
    <m/>
    <s v="Aberto"/>
    <x v="11"/>
    <s v="Tem interesse, estamos em desenvolvimento dos produtos, visita marcada 24/10"/>
    <m/>
  </r>
  <r>
    <x v="1"/>
    <s v="Fabiano"/>
    <s v="Renner"/>
    <s v="Renner"/>
    <s v="Gabriela"/>
    <s v="Compras"/>
    <s v="51 3272-2450"/>
    <s v="gabriela.cunha@lojasrenner.com.br"/>
    <s v="RS"/>
    <s v="Vestuário"/>
    <m/>
    <m/>
    <m/>
    <m/>
    <m/>
    <m/>
    <m/>
    <m/>
    <m/>
    <m/>
    <m/>
    <m/>
    <m/>
    <m/>
    <m/>
    <m/>
    <m/>
    <m/>
    <m/>
    <m/>
    <m/>
    <m/>
    <m/>
    <m/>
    <m/>
    <m/>
    <m/>
    <n v="5"/>
    <n v="43014"/>
    <m/>
    <m/>
    <n v="43084"/>
    <m/>
    <n v="43017"/>
    <m/>
    <m/>
    <m/>
    <s v="Aberto"/>
    <x v="11"/>
    <s v="Tem interesse, estamos em desenvolvimento "/>
    <m/>
  </r>
  <r>
    <x v="1"/>
    <s v="Fabiano"/>
    <s v="Renner"/>
    <s v="Renner"/>
    <s v="Gabriela"/>
    <s v="Compras"/>
    <s v="51 3272-2450"/>
    <s v="gabriela.cunha@lojasrenner.com.br"/>
    <s v="RS"/>
    <s v="Vestuário"/>
    <m/>
    <m/>
    <m/>
    <m/>
    <m/>
    <m/>
    <m/>
    <m/>
    <m/>
    <m/>
    <m/>
    <m/>
    <m/>
    <m/>
    <m/>
    <m/>
    <m/>
    <m/>
    <m/>
    <m/>
    <m/>
    <m/>
    <m/>
    <m/>
    <m/>
    <m/>
    <m/>
    <n v="5"/>
    <n v="43014"/>
    <m/>
    <m/>
    <n v="43084"/>
    <m/>
    <n v="43017"/>
    <m/>
    <n v="1"/>
    <s v="Fechamento"/>
    <s v="Sucesso"/>
    <x v="3"/>
    <s v="Levar amostras... produto aprovado pela Renner/ em fase de fechamento com a Nobel."/>
    <m/>
  </r>
  <r>
    <x v="1"/>
    <s v="Fabiano"/>
    <s v="Renner"/>
    <s v="Renner"/>
    <s v="Gabriela"/>
    <s v="Compras"/>
    <s v="51 3272-2450"/>
    <s v="gabriela.cunha@lojasrenner.com.br"/>
    <s v="RS"/>
    <s v="Vestuário"/>
    <m/>
    <m/>
    <m/>
    <m/>
    <n v="0"/>
    <m/>
    <m/>
    <n v="30000000"/>
    <n v="0"/>
    <n v="0"/>
    <n v="0"/>
    <m/>
    <m/>
    <m/>
    <m/>
    <m/>
    <m/>
    <m/>
    <m/>
    <m/>
    <m/>
    <m/>
    <m/>
    <m/>
    <m/>
    <m/>
    <m/>
    <n v="5"/>
    <n v="43014"/>
    <n v="43025"/>
    <n v="43052"/>
    <n v="43112"/>
    <n v="43119"/>
    <n v="43017"/>
    <m/>
    <n v="1"/>
    <s v="Fechamento"/>
    <s v="Sucesso"/>
    <x v="3"/>
    <s v="Negociação para fechamento de pedido"/>
    <m/>
  </r>
  <r>
    <x v="1"/>
    <s v="Fabiano"/>
    <s v="Pompeia"/>
    <s v="Pompeia"/>
    <s v="Lyzandra Zago"/>
    <s v="MKT"/>
    <s v="51) 3328-7700"/>
    <s v="lyzandra.mkt@lojaspompeia.com.br"/>
    <s v="RS"/>
    <s v="Vestuário"/>
    <m/>
    <m/>
    <m/>
    <n v="1000000"/>
    <m/>
    <m/>
    <m/>
    <m/>
    <m/>
    <m/>
    <m/>
    <n v="0"/>
    <n v="0"/>
    <m/>
    <m/>
    <m/>
    <m/>
    <m/>
    <m/>
    <m/>
    <m/>
    <m/>
    <m/>
    <m/>
    <m/>
    <m/>
    <m/>
    <n v="2"/>
    <m/>
    <m/>
    <m/>
    <m/>
    <m/>
    <n v="43013"/>
    <m/>
    <n v="1"/>
    <s v="Fechamento"/>
    <s v="Sucesso"/>
    <x v="3"/>
    <s v="fabiano esta em contato com cliente....acompanhando fechamento"/>
    <m/>
  </r>
  <r>
    <x v="1"/>
    <s v="Fabiano"/>
    <s v="Mary Kay"/>
    <s v="Mary Kay"/>
    <s v="Edna / Giovana"/>
    <s v="Compras"/>
    <s v="11 3330-5592/11 4195-3740 "/>
    <s v="Edna.Furtado@mkcorp.com"/>
    <s v="RS"/>
    <s v="Cosméticos"/>
    <m/>
    <m/>
    <m/>
    <m/>
    <m/>
    <m/>
    <m/>
    <m/>
    <m/>
    <m/>
    <m/>
    <m/>
    <m/>
    <m/>
    <m/>
    <m/>
    <m/>
    <m/>
    <m/>
    <m/>
    <m/>
    <m/>
    <m/>
    <m/>
    <m/>
    <m/>
    <m/>
    <m/>
    <m/>
    <m/>
    <m/>
    <n v="43026"/>
    <m/>
    <n v="43018"/>
    <m/>
    <m/>
    <m/>
    <s v="Aberto"/>
    <x v="11"/>
    <s v="Estamos tentando contato"/>
    <m/>
  </r>
  <r>
    <x v="1"/>
    <s v="Fabiano"/>
    <s v="Net Shoes"/>
    <s v="Net Shoes"/>
    <s v="Geral "/>
    <s v="Compras"/>
    <s v="11 3028-5380"/>
    <s v="incentivos@netshoes.com"/>
    <s v="RS"/>
    <s v="Artigos "/>
    <m/>
    <m/>
    <m/>
    <m/>
    <m/>
    <m/>
    <m/>
    <m/>
    <m/>
    <m/>
    <m/>
    <m/>
    <m/>
    <m/>
    <m/>
    <m/>
    <m/>
    <m/>
    <m/>
    <m/>
    <m/>
    <m/>
    <m/>
    <m/>
    <m/>
    <m/>
    <m/>
    <m/>
    <m/>
    <m/>
    <m/>
    <n v="43025"/>
    <m/>
    <n v="43018"/>
    <m/>
    <m/>
    <m/>
    <s v="Aberto"/>
    <x v="11"/>
    <s v="Estamos tentando marcar visita para ultima semana de outubro "/>
    <m/>
  </r>
  <r>
    <x v="1"/>
    <s v="Fabiano"/>
    <s v="Inpol"/>
    <s v="Inpol"/>
    <s v="Terezinha"/>
    <s v="Compras"/>
    <s v="51 3587-4503"/>
    <s v="vendas@inpol.com.br"/>
    <s v="RS"/>
    <s v="Calçados"/>
    <m/>
    <m/>
    <m/>
    <m/>
    <m/>
    <m/>
    <m/>
    <m/>
    <m/>
    <m/>
    <m/>
    <m/>
    <m/>
    <m/>
    <m/>
    <m/>
    <m/>
    <m/>
    <m/>
    <m/>
    <m/>
    <m/>
    <m/>
    <m/>
    <m/>
    <m/>
    <m/>
    <m/>
    <m/>
    <m/>
    <m/>
    <m/>
    <m/>
    <n v="43026"/>
    <m/>
    <m/>
    <m/>
    <s v="Aberto"/>
    <x v="11"/>
    <s v="Vamoa agendar visita, tem interesse em nosso produto retornar em janeiro 2018"/>
    <m/>
  </r>
  <r>
    <x v="1"/>
    <s v="Fabiano"/>
    <s v="Inpol"/>
    <s v="Inpol"/>
    <s v="Terezinha"/>
    <s v="Compras"/>
    <s v="51 3587-4503"/>
    <s v="vendas@inpol.com.br"/>
    <s v="RS"/>
    <s v="Calçados"/>
    <m/>
    <m/>
    <m/>
    <m/>
    <m/>
    <m/>
    <m/>
    <m/>
    <m/>
    <m/>
    <m/>
    <m/>
    <m/>
    <m/>
    <m/>
    <m/>
    <m/>
    <m/>
    <m/>
    <m/>
    <m/>
    <m/>
    <m/>
    <m/>
    <m/>
    <m/>
    <m/>
    <m/>
    <m/>
    <m/>
    <m/>
    <m/>
    <m/>
    <n v="43026"/>
    <m/>
    <m/>
    <m/>
    <s v="Aberto"/>
    <x v="11"/>
    <s v="Contato para agendar visita, visita agendada para dia 17/01/2018"/>
    <m/>
  </r>
  <r>
    <x v="1"/>
    <s v="Fabiano"/>
    <s v="Inpol"/>
    <s v="Inpol"/>
    <s v="Terezinha"/>
    <s v="Compras"/>
    <s v="51 3587-4503"/>
    <s v="vendas@inpol.com.br"/>
    <s v="RS"/>
    <s v="Calçados"/>
    <m/>
    <m/>
    <n v="0"/>
    <n v="100000"/>
    <n v="100000"/>
    <n v="0"/>
    <n v="0"/>
    <n v="0"/>
    <n v="0"/>
    <n v="0"/>
    <m/>
    <n v="0"/>
    <n v="0"/>
    <n v="0"/>
    <n v="0"/>
    <m/>
    <m/>
    <m/>
    <m/>
    <m/>
    <m/>
    <m/>
    <m/>
    <m/>
    <m/>
    <m/>
    <m/>
    <n v="0"/>
    <n v="43150"/>
    <m/>
    <m/>
    <m/>
    <m/>
    <n v="43026"/>
    <m/>
    <m/>
    <m/>
    <s v="Aberto"/>
    <x v="11"/>
    <s v=" Visita agendada para dia 19/02/2018"/>
    <m/>
  </r>
  <r>
    <x v="1"/>
    <s v="Fabiano"/>
    <s v="Farmacia Associadas "/>
    <s v="Farmacia Associadas "/>
    <s v="Everton -Neco"/>
    <s v="Compras"/>
    <s v="51 3363-3900 99129-4554"/>
    <s v="everton@farmaciasassociadas.com.br"/>
    <s v="RS"/>
    <s v="Farma"/>
    <m/>
    <m/>
    <m/>
    <m/>
    <m/>
    <m/>
    <m/>
    <m/>
    <m/>
    <m/>
    <m/>
    <m/>
    <m/>
    <m/>
    <m/>
    <m/>
    <m/>
    <m/>
    <m/>
    <m/>
    <m/>
    <m/>
    <m/>
    <m/>
    <m/>
    <m/>
    <m/>
    <m/>
    <m/>
    <m/>
    <m/>
    <m/>
    <m/>
    <n v="43026"/>
    <m/>
    <m/>
    <m/>
    <s v="Aberto"/>
    <x v="11"/>
    <s v="Cotação para 30.000 sacolas contatar mkt Tania 3363-3900 janeiro 2018"/>
    <m/>
  </r>
  <r>
    <x v="1"/>
    <s v="Fabiano"/>
    <s v="Rede Inove "/>
    <s v="Rede Inove "/>
    <s v="Geraldo"/>
    <s v="Compras"/>
    <s v="51 2118-2600"/>
    <s v="compras@livrariaindependencia.com.br"/>
    <s v="RS"/>
    <s v="Artigos "/>
    <m/>
    <m/>
    <m/>
    <m/>
    <m/>
    <m/>
    <m/>
    <m/>
    <m/>
    <m/>
    <m/>
    <m/>
    <m/>
    <m/>
    <m/>
    <m/>
    <m/>
    <m/>
    <m/>
    <m/>
    <m/>
    <m/>
    <m/>
    <m/>
    <m/>
    <m/>
    <m/>
    <m/>
    <m/>
    <m/>
    <m/>
    <m/>
    <m/>
    <n v="43024"/>
    <m/>
    <m/>
    <m/>
    <s v="Aberto"/>
    <x v="11"/>
    <s v="Entrar em contato janeiro 2018"/>
    <m/>
  </r>
  <r>
    <x v="1"/>
    <s v="Fabiano"/>
    <s v="Vida farmácia"/>
    <s v="Vida farmácia"/>
    <s v="Marcelo"/>
    <s v="Diretor"/>
    <s v="51 99269-4690"/>
    <s v="marcelo@vidafarmacia.com.br"/>
    <s v="RS"/>
    <s v="Farma"/>
    <m/>
    <m/>
    <m/>
    <n v="600000"/>
    <m/>
    <m/>
    <m/>
    <m/>
    <m/>
    <m/>
    <m/>
    <m/>
    <m/>
    <m/>
    <m/>
    <m/>
    <m/>
    <m/>
    <m/>
    <m/>
    <m/>
    <m/>
    <m/>
    <m/>
    <m/>
    <m/>
    <m/>
    <n v="3"/>
    <n v="43018"/>
    <m/>
    <m/>
    <n v="43028"/>
    <n v="43421"/>
    <n v="43014"/>
    <m/>
    <n v="0.9"/>
    <s v="Negociação"/>
    <s v="Aberto"/>
    <x v="11"/>
    <s v="Tem interesse em nossos produtos, sacolas plasticas, papel e acessorios, sacolas de papel não usam muito nós precisamos vender a ideia./estamos fazendo um novo desenvolvimento."/>
    <m/>
  </r>
  <r>
    <x v="1"/>
    <s v="Fabiano"/>
    <s v="Vida farmácia"/>
    <s v="Vida farmácia"/>
    <s v="Marcelo"/>
    <s v="Diretor"/>
    <s v="51 99269-4690"/>
    <s v="marcelo@vidafarmacia.com.br"/>
    <s v="RS"/>
    <s v="Farma"/>
    <m/>
    <m/>
    <m/>
    <n v="600000"/>
    <m/>
    <m/>
    <m/>
    <m/>
    <m/>
    <m/>
    <m/>
    <m/>
    <m/>
    <m/>
    <m/>
    <m/>
    <m/>
    <m/>
    <m/>
    <m/>
    <m/>
    <m/>
    <m/>
    <m/>
    <m/>
    <m/>
    <m/>
    <n v="3"/>
    <n v="43018"/>
    <n v="43057"/>
    <m/>
    <n v="43062"/>
    <n v="43066"/>
    <n v="43014"/>
    <m/>
    <n v="0.9"/>
    <s v="Negociação"/>
    <s v="Aberto"/>
    <x v="11"/>
    <s v="Tem interesse em nossos produtos."/>
    <m/>
  </r>
  <r>
    <x v="1"/>
    <s v="Fabiano"/>
    <s v="Vida farmácia"/>
    <s v="Vida farmácia"/>
    <s v="Natacha Maizonetti "/>
    <s v="Compras"/>
    <s v="51 99269-4690"/>
    <s v="comercial@vidafarmacias.com.br"/>
    <s v="RS"/>
    <s v="Farma"/>
    <m/>
    <m/>
    <m/>
    <n v="600000"/>
    <m/>
    <m/>
    <m/>
    <m/>
    <m/>
    <m/>
    <m/>
    <m/>
    <m/>
    <m/>
    <m/>
    <m/>
    <m/>
    <m/>
    <m/>
    <m/>
    <m/>
    <m/>
    <m/>
    <m/>
    <m/>
    <m/>
    <m/>
    <n v="3"/>
    <n v="43018"/>
    <n v="43057"/>
    <m/>
    <n v="43082"/>
    <n v="43105"/>
    <n v="43014"/>
    <m/>
    <n v="0.9"/>
    <s v="Negociação"/>
    <s v="Aberto"/>
    <x v="11"/>
    <s v="Acompanhando cliente"/>
    <m/>
  </r>
  <r>
    <x v="1"/>
    <s v="Fabiano"/>
    <s v="Vida farmácia"/>
    <s v="Vida farmácia"/>
    <s v="Natacha Maizonetti "/>
    <s v="Compras"/>
    <s v="51 99269-4690"/>
    <s v="comercial@vidafarmacias.com.br"/>
    <s v="RS"/>
    <s v="Farma"/>
    <m/>
    <m/>
    <m/>
    <n v="600000"/>
    <m/>
    <m/>
    <m/>
    <m/>
    <m/>
    <m/>
    <m/>
    <m/>
    <m/>
    <m/>
    <m/>
    <m/>
    <m/>
    <m/>
    <m/>
    <m/>
    <m/>
    <m/>
    <m/>
    <m/>
    <m/>
    <m/>
    <m/>
    <n v="3"/>
    <n v="43018"/>
    <n v="43057"/>
    <n v="43083"/>
    <n v="43108"/>
    <n v="43145"/>
    <n v="43014"/>
    <m/>
    <n v="0.9"/>
    <s v="Negociação"/>
    <s v="Aberto"/>
    <x v="11"/>
    <s v="Apresentação em 3D"/>
    <m/>
  </r>
  <r>
    <x v="1"/>
    <s v="Fabiano"/>
    <s v="FB DO BRASIL"/>
    <s v="FB DO BRASIL"/>
    <m/>
    <s v="Compras"/>
    <s v="47 3379-2122"/>
    <s v="compras@fbdobrasil.com.br"/>
    <s v="RS"/>
    <s v="Calçados"/>
    <m/>
    <m/>
    <m/>
    <m/>
    <m/>
    <m/>
    <m/>
    <m/>
    <m/>
    <m/>
    <m/>
    <m/>
    <m/>
    <m/>
    <m/>
    <m/>
    <m/>
    <m/>
    <m/>
    <m/>
    <m/>
    <m/>
    <m/>
    <m/>
    <m/>
    <m/>
    <m/>
    <m/>
    <m/>
    <m/>
    <m/>
    <m/>
    <m/>
    <n v="43034"/>
    <m/>
    <m/>
    <m/>
    <s v="Aberto"/>
    <x v="11"/>
    <s v="Contato telefonio e por e-mail, retornar em janeiro 2018"/>
    <m/>
  </r>
  <r>
    <x v="1"/>
    <s v="Fabiano"/>
    <s v="Vinicola Aurora"/>
    <s v="Vinicola Aurora"/>
    <s v="Rosane "/>
    <s v="Compradora"/>
    <s v="54 3455-200"/>
    <s v="rosane.frumi@vinicolaaurora.com.br'"/>
    <s v="RS"/>
    <s v="Farma"/>
    <m/>
    <m/>
    <m/>
    <m/>
    <m/>
    <m/>
    <m/>
    <m/>
    <m/>
    <m/>
    <m/>
    <m/>
    <m/>
    <m/>
    <m/>
    <m/>
    <m/>
    <m/>
    <m/>
    <m/>
    <m/>
    <m/>
    <m/>
    <m/>
    <m/>
    <m/>
    <m/>
    <m/>
    <m/>
    <m/>
    <m/>
    <m/>
    <m/>
    <n v="43038"/>
    <m/>
    <m/>
    <m/>
    <s v="Aberto"/>
    <x v="11"/>
    <s v="Primeiro contato por e-mail, Rua Olavo Bilac, 500 - Bento Gonçalves, RS"/>
    <m/>
  </r>
  <r>
    <x v="1"/>
    <s v="Fabiano"/>
    <s v="Óticas De Conto"/>
    <s v="Óticas De Conto"/>
    <s v="Dani "/>
    <s v="Compras"/>
    <s v="(51) 3225.2767"/>
    <s v="daniborges@decontofarma.com.br"/>
    <s v="RS"/>
    <s v="Farma"/>
    <m/>
    <m/>
    <m/>
    <m/>
    <m/>
    <m/>
    <m/>
    <m/>
    <m/>
    <m/>
    <m/>
    <m/>
    <m/>
    <m/>
    <m/>
    <m/>
    <m/>
    <m/>
    <m/>
    <m/>
    <m/>
    <m/>
    <m/>
    <m/>
    <m/>
    <m/>
    <m/>
    <m/>
    <m/>
    <m/>
    <m/>
    <m/>
    <m/>
    <n v="43038"/>
    <m/>
    <m/>
    <m/>
    <s v="Aberto"/>
    <x v="11"/>
    <s v="Nosso primeiro contato por email, Av. Independência, 546 | Porto Alegre "/>
    <m/>
  </r>
  <r>
    <x v="1"/>
    <s v="Fabiano"/>
    <s v="Casa Valduga"/>
    <s v="Casa Valduga"/>
    <s v="Eduardo"/>
    <s v="Compras"/>
    <s v="54 2105-3122"/>
    <s v="eduardo.compras@famigliavalduga.com.br"/>
    <s v="RS"/>
    <s v="Farma"/>
    <m/>
    <m/>
    <m/>
    <m/>
    <m/>
    <m/>
    <m/>
    <m/>
    <m/>
    <m/>
    <m/>
    <m/>
    <m/>
    <m/>
    <m/>
    <m/>
    <m/>
    <m/>
    <m/>
    <m/>
    <m/>
    <m/>
    <m/>
    <m/>
    <m/>
    <m/>
    <m/>
    <m/>
    <m/>
    <m/>
    <m/>
    <m/>
    <m/>
    <n v="43038"/>
    <m/>
    <m/>
    <m/>
    <s v="Aberto"/>
    <x v="11"/>
    <s v="Nosso primeiro contato por email, Via Trento 2355 - Linha Leopoldina - Bento Gonçalves - RS"/>
    <m/>
  </r>
  <r>
    <x v="1"/>
    <s v="Fabiano"/>
    <s v="Vinicola Salton"/>
    <s v="Vinicola Salton"/>
    <s v="Jean"/>
    <s v="Compras"/>
    <s v="54 2105-1000"/>
    <s v="compras.jean@salton.com.br"/>
    <s v="RS"/>
    <s v="Farma"/>
    <m/>
    <m/>
    <m/>
    <m/>
    <m/>
    <m/>
    <m/>
    <m/>
    <m/>
    <m/>
    <m/>
    <m/>
    <m/>
    <m/>
    <m/>
    <m/>
    <m/>
    <m/>
    <m/>
    <m/>
    <m/>
    <m/>
    <m/>
    <m/>
    <m/>
    <m/>
    <m/>
    <m/>
    <m/>
    <m/>
    <m/>
    <m/>
    <m/>
    <n v="43038"/>
    <m/>
    <m/>
    <m/>
    <s v="Aberto"/>
    <x v="11"/>
    <s v="Nosso primeiro contato por email, Rua Mário Salton, 300 - Distrito de Tuiuty - Bento Gonçalves - RS"/>
    <m/>
  </r>
  <r>
    <x v="1"/>
    <s v="Fabiano"/>
    <s v="Vinicola Miolo"/>
    <s v="Vinicola Miolo"/>
    <s v="Carlos"/>
    <s v="Compradora"/>
    <s v="54 2102-1500"/>
    <s v="carlos.scalco@miolo.com.br"/>
    <s v="RS"/>
    <s v="Farma"/>
    <m/>
    <m/>
    <m/>
    <m/>
    <m/>
    <m/>
    <m/>
    <m/>
    <m/>
    <m/>
    <m/>
    <m/>
    <m/>
    <m/>
    <m/>
    <m/>
    <m/>
    <m/>
    <m/>
    <m/>
    <m/>
    <m/>
    <m/>
    <m/>
    <m/>
    <m/>
    <m/>
    <m/>
    <m/>
    <m/>
    <m/>
    <m/>
    <m/>
    <n v="43038"/>
    <m/>
    <m/>
    <m/>
    <s v="Aberto"/>
    <x v="11"/>
    <s v="Primeiro contato por e-mail Endereço: RS 444 – Km 21 – Vale dos Vinhedos, Bento Gonçalve, RS"/>
    <m/>
  </r>
  <r>
    <x v="1"/>
    <s v="Fabiano"/>
    <s v="PLANALTO"/>
    <s v="PLANALTO"/>
    <s v="Cleonice"/>
    <s v="Compras"/>
    <s v="54 3286-1701"/>
    <s v="compras@chocolateplanalto.com.br"/>
    <s v="RS"/>
    <s v="Alimentos e bebidas"/>
    <m/>
    <m/>
    <m/>
    <m/>
    <m/>
    <m/>
    <m/>
    <m/>
    <m/>
    <m/>
    <m/>
    <m/>
    <m/>
    <m/>
    <m/>
    <m/>
    <m/>
    <m/>
    <m/>
    <m/>
    <m/>
    <m/>
    <m/>
    <m/>
    <m/>
    <m/>
    <m/>
    <m/>
    <m/>
    <m/>
    <m/>
    <n v="43038"/>
    <m/>
    <n v="43019"/>
    <m/>
    <m/>
    <m/>
    <s v="Aberto"/>
    <x v="11"/>
    <s v="Primeiro contato ...e-mail eviado de apresentação...retornar contato em janeiro 2018"/>
    <m/>
  </r>
  <r>
    <x v="1"/>
    <s v="Fabiano"/>
    <s v="Franco Giorgi "/>
    <s v="Franco Giorgi "/>
    <s v="Leonardo"/>
    <s v="Compras"/>
    <s v="54 3316-7507"/>
    <s v="leonardo@francogiorgi.com"/>
    <s v="RS"/>
    <s v="Vestuário"/>
    <m/>
    <m/>
    <n v="0"/>
    <n v="0"/>
    <n v="0"/>
    <n v="0"/>
    <n v="0"/>
    <n v="0"/>
    <n v="0"/>
    <n v="0"/>
    <n v="0"/>
    <n v="0"/>
    <n v="0"/>
    <n v="0"/>
    <n v="0"/>
    <m/>
    <m/>
    <m/>
    <m/>
    <m/>
    <m/>
    <m/>
    <m/>
    <m/>
    <m/>
    <m/>
    <m/>
    <m/>
    <n v="0"/>
    <m/>
    <m/>
    <n v="43038"/>
    <m/>
    <n v="43019"/>
    <m/>
    <n v="0.4"/>
    <s v="Oportunidade"/>
    <s v="Aberto"/>
    <x v="11"/>
    <s v="Primeiro contato ...e-mail eviado de apresentação...retornar contato em janeiro 2018"/>
    <m/>
  </r>
  <r>
    <x v="1"/>
    <s v="Fabiano"/>
    <s v="Franco Giorgi "/>
    <s v="Franco Giorgi "/>
    <s v="Leonardo"/>
    <s v="Compras"/>
    <s v="54 3316-7507"/>
    <s v="leonardo@francogiorgi.com"/>
    <s v="RS"/>
    <s v="Vestuário"/>
    <m/>
    <m/>
    <n v="0"/>
    <n v="0"/>
    <n v="0"/>
    <n v="0"/>
    <n v="0"/>
    <n v="0"/>
    <n v="0"/>
    <n v="0"/>
    <n v="0"/>
    <n v="0"/>
    <n v="0"/>
    <n v="0"/>
    <n v="0"/>
    <m/>
    <m/>
    <m/>
    <m/>
    <m/>
    <m/>
    <m/>
    <m/>
    <m/>
    <m/>
    <m/>
    <m/>
    <m/>
    <n v="43158"/>
    <m/>
    <m/>
    <n v="42752"/>
    <m/>
    <n v="43019"/>
    <m/>
    <n v="0.4"/>
    <s v="Oportunidade"/>
    <s v="Aberto"/>
    <x v="11"/>
    <s v="Visita agendada"/>
    <m/>
  </r>
  <r>
    <x v="1"/>
    <s v="Fabiano"/>
    <s v="Daas"/>
    <s v="Daas"/>
    <s v="Renato"/>
    <s v="Compras"/>
    <s v="51 3563-8200"/>
    <s v="renato.shne@grupodass.com.br"/>
    <s v="RS"/>
    <s v="Calçados"/>
    <m/>
    <m/>
    <n v="0"/>
    <n v="0"/>
    <n v="0"/>
    <n v="0"/>
    <n v="0"/>
    <n v="0"/>
    <n v="0"/>
    <n v="0"/>
    <n v="0"/>
    <n v="0"/>
    <n v="0"/>
    <n v="0"/>
    <n v="0"/>
    <m/>
    <m/>
    <m/>
    <m/>
    <m/>
    <m/>
    <m/>
    <m/>
    <m/>
    <m/>
    <m/>
    <m/>
    <n v="0"/>
    <n v="0"/>
    <m/>
    <m/>
    <n v="42758"/>
    <n v="43130"/>
    <n v="42758"/>
    <m/>
    <n v="0.5"/>
    <s v="Oportunidade"/>
    <s v="Aberto"/>
    <x v="11"/>
    <s v="Contato por e-mail e fone"/>
    <m/>
  </r>
  <r>
    <x v="1"/>
    <s v="Fabiano"/>
    <s v="Dilly"/>
    <s v="Dilly"/>
    <s v="Fernando"/>
    <s v="Compras"/>
    <s v="51 3097-6117"/>
    <s v="fernando@dillysports.com.br"/>
    <s v="RS"/>
    <s v="Calçados"/>
    <m/>
    <m/>
    <n v="0"/>
    <n v="0"/>
    <n v="0"/>
    <n v="0"/>
    <n v="0"/>
    <n v="0"/>
    <n v="0"/>
    <n v="0"/>
    <n v="0"/>
    <n v="0"/>
    <n v="0"/>
    <n v="0"/>
    <n v="0"/>
    <m/>
    <m/>
    <m/>
    <m/>
    <m/>
    <m/>
    <m/>
    <m/>
    <m/>
    <m/>
    <m/>
    <m/>
    <n v="0"/>
    <n v="0"/>
    <m/>
    <m/>
    <n v="42758"/>
    <n v="43130"/>
    <n v="42758"/>
    <m/>
    <n v="0.5"/>
    <s v="Oportunidade"/>
    <s v="Aberto"/>
    <x v="11"/>
    <s v="Contato por e-mail e fone"/>
    <m/>
  </r>
  <r>
    <x v="1"/>
    <s v="Fabiano"/>
    <s v="Receita Certa"/>
    <s v="Receita Certa"/>
    <s v="Roberta"/>
    <s v="Compras"/>
    <s v="51 3556-3652"/>
    <s v="receitacerta@terra.com.br"/>
    <s v="RS"/>
    <s v="Farma"/>
    <m/>
    <m/>
    <n v="0"/>
    <n v="0"/>
    <n v="0"/>
    <n v="0"/>
    <n v="0"/>
    <n v="0"/>
    <n v="0"/>
    <n v="0"/>
    <n v="0"/>
    <n v="0"/>
    <n v="0"/>
    <n v="0"/>
    <n v="0"/>
    <m/>
    <m/>
    <m/>
    <m/>
    <m/>
    <m/>
    <m/>
    <m/>
    <m/>
    <m/>
    <m/>
    <m/>
    <n v="0"/>
    <n v="0"/>
    <m/>
    <m/>
    <n v="42758"/>
    <n v="43130"/>
    <n v="42758"/>
    <m/>
    <n v="0.5"/>
    <s v="Oportunidade"/>
    <s v="Aberto"/>
    <x v="11"/>
    <s v="Contato por e-mail e fone"/>
    <m/>
  </r>
  <r>
    <x v="1"/>
    <s v="Fabiano"/>
    <s v="Aniger"/>
    <s v="Aniger"/>
    <s v="Marco"/>
    <s v="Compras"/>
    <s v="5 2521-9900"/>
    <s v="marco.lima@aniger.com.br"/>
    <s v="RS"/>
    <s v="Calçados"/>
    <m/>
    <m/>
    <n v="0"/>
    <n v="0"/>
    <n v="0"/>
    <n v="0"/>
    <n v="0"/>
    <n v="0"/>
    <n v="0"/>
    <n v="0"/>
    <n v="0"/>
    <n v="0"/>
    <n v="0"/>
    <n v="0"/>
    <n v="0"/>
    <m/>
    <m/>
    <m/>
    <m/>
    <m/>
    <m/>
    <m/>
    <m/>
    <m/>
    <m/>
    <m/>
    <m/>
    <n v="0"/>
    <n v="0"/>
    <m/>
    <m/>
    <n v="42758"/>
    <n v="43130"/>
    <n v="42758"/>
    <m/>
    <n v="0.3"/>
    <s v="Oportunidade"/>
    <s v="Aberto"/>
    <x v="11"/>
    <s v="Contato por e-mail e fone"/>
    <m/>
  </r>
  <r>
    <x v="1"/>
    <s v="Fabiano"/>
    <s v="Aniger"/>
    <s v="Aniger"/>
    <s v="Rael Michaelsen"/>
    <s v="Compras"/>
    <s v="5 2521-9900"/>
    <s v="rael.michaelsen@aniger.com.br"/>
    <s v="RS"/>
    <s v="Calçados"/>
    <m/>
    <m/>
    <n v="0"/>
    <n v="0"/>
    <n v="0"/>
    <n v="0"/>
    <n v="0"/>
    <n v="0"/>
    <n v="0"/>
    <n v="0"/>
    <n v="0"/>
    <n v="0"/>
    <n v="0"/>
    <n v="0"/>
    <n v="0"/>
    <m/>
    <m/>
    <m/>
    <m/>
    <m/>
    <m/>
    <m/>
    <m/>
    <m/>
    <m/>
    <m/>
    <m/>
    <n v="0"/>
    <n v="0"/>
    <m/>
    <m/>
    <n v="43126"/>
    <n v="43130"/>
    <n v="42758"/>
    <m/>
    <n v="0.3"/>
    <s v="Oportunidade"/>
    <s v="Aberto"/>
    <x v="11"/>
    <s v="Contato por e-mail e fone"/>
    <m/>
  </r>
  <r>
    <x v="1"/>
    <s v="Fabiano"/>
    <s v="Toja Taqui"/>
    <s v="Loja taqui"/>
    <s v="Ronaldo Martins"/>
    <s v="Compras"/>
    <s v="51 3564-8300"/>
    <s v="ronaldo.mario@herval.com.br"/>
    <s v="RS"/>
    <s v="Móveis &amp; Decoração"/>
    <m/>
    <m/>
    <m/>
    <n v="0"/>
    <n v="0"/>
    <n v="0"/>
    <n v="0"/>
    <n v="0"/>
    <n v="0"/>
    <n v="0"/>
    <n v="0"/>
    <n v="0"/>
    <n v="0"/>
    <n v="0"/>
    <n v="0"/>
    <m/>
    <m/>
    <m/>
    <m/>
    <m/>
    <m/>
    <m/>
    <m/>
    <m/>
    <m/>
    <m/>
    <m/>
    <n v="0"/>
    <n v="0"/>
    <m/>
    <m/>
    <n v="42758"/>
    <n v="43130"/>
    <n v="42758"/>
    <m/>
    <n v="1"/>
    <s v="Fechamento"/>
    <s v="Sucesso"/>
    <x v="11"/>
    <s v="Acompanhando cliente é nosso cliente"/>
    <m/>
  </r>
  <r>
    <x v="1"/>
    <s v="Fabiano"/>
    <s v="Toja Taqui"/>
    <s v="Loja taqui"/>
    <s v="Ronaldo Martins"/>
    <s v="Compras"/>
    <s v="51 3564-8300"/>
    <s v="ronaldo.mario@herval.com.br"/>
    <s v="RS"/>
    <s v="Móveis &amp; Decoração"/>
    <m/>
    <m/>
    <m/>
    <n v="0"/>
    <n v="0"/>
    <n v="0"/>
    <n v="0"/>
    <n v="0"/>
    <n v="0"/>
    <n v="0"/>
    <n v="0"/>
    <n v="0"/>
    <n v="0"/>
    <n v="0"/>
    <n v="0"/>
    <m/>
    <m/>
    <m/>
    <m/>
    <m/>
    <m/>
    <m/>
    <m/>
    <m/>
    <m/>
    <m/>
    <m/>
    <n v="0"/>
    <n v="0"/>
    <m/>
    <m/>
    <n v="42758"/>
    <n v="43165"/>
    <n v="42758"/>
    <m/>
    <n v="1"/>
    <s v="Fechamento"/>
    <s v="Sucesso"/>
    <x v="11"/>
    <s v="Acompanhando cliente é nosso cliente"/>
    <m/>
  </r>
  <r>
    <x v="1"/>
    <s v="Fabiano"/>
    <s v="Matal Sinos "/>
    <s v="Metal sinos"/>
    <s v="Fabiano Freitas"/>
    <s v="Compras"/>
    <s v="51 3560-3300"/>
    <s v="fabiano.freitas@metalsinos.com.br"/>
    <s v="RS"/>
    <s v="Outros"/>
    <m/>
    <m/>
    <n v="0"/>
    <n v="0"/>
    <n v="0"/>
    <n v="0"/>
    <n v="0"/>
    <n v="0"/>
    <n v="0"/>
    <n v="0"/>
    <n v="0"/>
    <n v="0"/>
    <n v="0"/>
    <n v="0"/>
    <n v="0"/>
    <m/>
    <m/>
    <m/>
    <m/>
    <m/>
    <m/>
    <m/>
    <m/>
    <m/>
    <m/>
    <m/>
    <m/>
    <n v="0"/>
    <n v="0"/>
    <m/>
    <m/>
    <m/>
    <n v="43151"/>
    <n v="43137"/>
    <m/>
    <n v="0.3"/>
    <s v="Oportunidade"/>
    <s v="Aberto"/>
    <x v="11"/>
    <s v="Primeiro contato"/>
    <m/>
  </r>
  <r>
    <x v="1"/>
    <s v="Albina"/>
    <s v="Marisol Multimarcas"/>
    <s v="Marisol Multimarcas"/>
    <s v="Pedro Roberto Fiorentin/Luciane sombrio"/>
    <s v="Comprador/analista"/>
    <s v=" (47) 3372.6209/6152"/>
    <s v="pedro.fiorentin@marisolsa.com/Luciane Naiara de Abreu Sombrio"/>
    <s v="SC"/>
    <s v="Vestuário"/>
    <s v="MM"/>
    <m/>
    <n v="120000"/>
    <n v="200000"/>
    <n v="0"/>
    <n v="47000"/>
    <n v="0"/>
    <n v="15000"/>
    <n v="16750"/>
    <n v="0"/>
    <n v="0"/>
    <n v="16750"/>
    <n v="43088"/>
    <m/>
    <m/>
    <m/>
    <m/>
    <m/>
    <m/>
    <m/>
    <m/>
    <m/>
    <m/>
    <m/>
    <m/>
    <m/>
    <s v="Cliente esta analisando orçamento"/>
    <n v="70"/>
    <n v="37653"/>
    <m/>
    <n v="43081"/>
    <n v="43140"/>
    <n v="43139"/>
    <n v="40940"/>
    <n v="40940"/>
    <n v="1"/>
    <s v="Fechamento"/>
    <s v="Sucesso"/>
    <x v="9"/>
    <s v="Cliente com potencial para fechar outros itens"/>
    <s v="Carteira reavaliada 06/10"/>
  </r>
  <r>
    <x v="1"/>
    <s v="Albina"/>
    <s v="Grupo Kyly  Milon Franquias"/>
    <s v="Grupo Kyly  Milon Franquias"/>
    <s v="Saleseio/Alini Ferreira Ganda/Gabriela Campanholi Bispo dos Santos"/>
    <s v="Diretoria/compras "/>
    <s v="(47) 3387-8834 /(47) 3387-8824 "/>
    <s v="salesio@kyly.com.br/alini@kyly.com.br/gabriela.santos@kyly.com.br"/>
    <s v="SC"/>
    <s v="Vestuário"/>
    <n v="36"/>
    <m/>
    <n v="0"/>
    <n v="210000"/>
    <n v="26000"/>
    <n v="100000"/>
    <n v="0"/>
    <n v="0"/>
    <n v="0"/>
    <n v="47000"/>
    <n v="7000"/>
    <m/>
    <m/>
    <m/>
    <m/>
    <m/>
    <s v="Plastico não temos sido competitivos"/>
    <m/>
    <m/>
    <m/>
    <m/>
    <m/>
    <m/>
    <m/>
    <m/>
    <m/>
    <m/>
    <n v="32"/>
    <n v="37653"/>
    <m/>
    <n v="42982"/>
    <n v="43126"/>
    <n v="43130"/>
    <n v="40940"/>
    <m/>
    <n v="0.4"/>
    <s v="Oportunidade"/>
    <s v="Aberto"/>
    <x v="9"/>
    <s v="Cliente com potencial para fechar outros itens"/>
    <s v="Carteira reavaliada 06/10"/>
  </r>
  <r>
    <x v="1"/>
    <s v="Albina"/>
    <s v="Grupo Kyly Milon Multimarcas"/>
    <s v="Grupo Kyly Milon Multimarcas"/>
    <s v="Saleseio/Alini Ferreira Ganda"/>
    <s v="Diretoria/compras "/>
    <s v="(47) 3387-8834 /(47) 3387-8824 "/>
    <s v="salesio@kyly.com.br/alini@kyly.com.br/gabriela.santos@kyly.com.br"/>
    <s v="SC"/>
    <s v="Vestuário"/>
    <m/>
    <m/>
    <n v="168000"/>
    <n v="168000"/>
    <n v="0"/>
    <n v="79000"/>
    <n v="0"/>
    <n v="0"/>
    <n v="0"/>
    <n v="81000"/>
    <n v="0"/>
    <n v="29100"/>
    <n v="43068"/>
    <m/>
    <m/>
    <m/>
    <m/>
    <m/>
    <m/>
    <m/>
    <m/>
    <m/>
    <m/>
    <m/>
    <m/>
    <m/>
    <m/>
    <n v="32"/>
    <n v="37653"/>
    <m/>
    <n v="42982"/>
    <n v="43126"/>
    <n v="43130"/>
    <n v="40940"/>
    <m/>
    <n v="0.4"/>
    <s v="Oportunidade"/>
    <s v="Aberto"/>
    <x v="11"/>
    <s v="Cliente com potencial para fechar outros itens"/>
    <s v="Carteira reavaliada 06/10"/>
  </r>
  <r>
    <x v="1"/>
    <s v="Albina"/>
    <s v="Grupo Kyly  Kyly"/>
    <s v="Grupo Kyly  Kyly"/>
    <s v="Saleseio/Alini Ferreira Ganda"/>
    <s v="Diretoria/compras "/>
    <s v="(47) 3387-8834 /(47) 3387-8824 "/>
    <s v="salesio@kyly.com.br/alini@kyly.com.br/gabriela.santos@kyly.com.br"/>
    <s v="SC"/>
    <s v="Vestuário"/>
    <m/>
    <m/>
    <n v="168000"/>
    <n v="168000"/>
    <n v="0"/>
    <n v="79000"/>
    <n v="0"/>
    <n v="0"/>
    <n v="0"/>
    <n v="81000"/>
    <n v="0"/>
    <m/>
    <m/>
    <m/>
    <m/>
    <m/>
    <m/>
    <m/>
    <m/>
    <m/>
    <m/>
    <m/>
    <m/>
    <m/>
    <m/>
    <m/>
    <m/>
    <n v="32"/>
    <n v="37653"/>
    <m/>
    <n v="42982"/>
    <n v="43126"/>
    <n v="43130"/>
    <n v="40940"/>
    <m/>
    <n v="0.4"/>
    <s v="Oportunidade"/>
    <s v="Aberto"/>
    <x v="11"/>
    <s v="Cliente com potencial para fechar outros itens"/>
    <s v="Carteira reavaliada 06/10"/>
  </r>
  <r>
    <x v="1"/>
    <s v="Albina"/>
    <s v="Grupo Kyly Lemon"/>
    <s v="Grupo Kyly Lemon"/>
    <s v="Saleseio/Alini Ferreira Ganda"/>
    <s v="Diretoria/compras "/>
    <s v="(47) 3387-8834 /(47) 3387-8824 "/>
    <s v="salesio@kyly.com.br/alini@kyly.com.br/gabriela.santos@kyly.com.br"/>
    <s v="SC"/>
    <s v="Vestuário"/>
    <m/>
    <m/>
    <n v="68400"/>
    <n v="68400"/>
    <n v="0"/>
    <n v="44700"/>
    <n v="0"/>
    <n v="0"/>
    <n v="0"/>
    <n v="23700"/>
    <n v="0"/>
    <m/>
    <m/>
    <m/>
    <m/>
    <m/>
    <m/>
    <m/>
    <m/>
    <m/>
    <m/>
    <m/>
    <m/>
    <m/>
    <m/>
    <m/>
    <m/>
    <n v="32"/>
    <n v="37653"/>
    <m/>
    <n v="42982"/>
    <n v="43126"/>
    <n v="43130"/>
    <n v="40940"/>
    <m/>
    <n v="0.4"/>
    <s v="Oportunidade"/>
    <s v="Aberto"/>
    <x v="11"/>
    <s v="Cliente com potencial para fechar outros itens"/>
    <s v="Carteira reavaliada 06/10"/>
  </r>
  <r>
    <x v="1"/>
    <s v="Albina"/>
    <s v="Grupo Kyly Amora"/>
    <s v="Grupo Kyly Amora"/>
    <s v="Saleseio/Alini Ferreira Ganda"/>
    <s v="Diretoria/compras "/>
    <s v="(47) 3387-8834 /(47) 3387-8824 "/>
    <s v="salesio@kyly.com.br/alini@kyly.com.br/gabriela.santos@kyly.com.br"/>
    <s v="SC"/>
    <s v="Vestuário"/>
    <m/>
    <m/>
    <n v="68400"/>
    <n v="68400"/>
    <n v="0"/>
    <n v="44700"/>
    <n v="0"/>
    <n v="0"/>
    <n v="0"/>
    <n v="23700"/>
    <n v="0"/>
    <m/>
    <m/>
    <m/>
    <m/>
    <m/>
    <m/>
    <m/>
    <m/>
    <m/>
    <m/>
    <m/>
    <m/>
    <m/>
    <m/>
    <m/>
    <m/>
    <n v="32"/>
    <n v="37653"/>
    <m/>
    <n v="42982"/>
    <n v="43126"/>
    <n v="43130"/>
    <n v="40940"/>
    <m/>
    <n v="0.4"/>
    <s v="Oportunidade"/>
    <s v="Aberto"/>
    <x v="11"/>
    <s v="Cliente com potencial para fechar outros itens"/>
    <s v="Carteira reavaliada 06/10"/>
  </r>
  <r>
    <x v="1"/>
    <s v="Albina"/>
    <s v="Grupo Kyly Nanai"/>
    <s v="Grupo Kyly Nanai"/>
    <s v="Salésio/Gabriela Campanholi Bispo dos Santos/Daniele Conzati"/>
    <s v="Diretoria/compras /mkt"/>
    <s v="(47) 3387-8834 /8881"/>
    <s v="gabriela.santos@kyly.com.br /salesio@kyly.com.br/alini@kyly.com.br/daniele.conzatti@kyly.com.br"/>
    <m/>
    <s v="Vestuário"/>
    <s v="MM"/>
    <m/>
    <n v="50000"/>
    <n v="72000"/>
    <n v="0"/>
    <n v="47400"/>
    <n v="0"/>
    <n v="0"/>
    <n v="0"/>
    <n v="0"/>
    <n v="0"/>
    <n v="47750"/>
    <n v="43122"/>
    <n v="47750"/>
    <m/>
    <m/>
    <m/>
    <m/>
    <m/>
    <m/>
    <m/>
    <m/>
    <m/>
    <m/>
    <m/>
    <m/>
    <m/>
    <n v="1"/>
    <n v="43125"/>
    <m/>
    <n v="43132"/>
    <n v="43126"/>
    <n v="43138"/>
    <n v="43122"/>
    <n v="43123"/>
    <n v="1"/>
    <s v="Fechamento"/>
    <s v="Sucesso"/>
    <x v="9"/>
    <m/>
    <m/>
  </r>
  <r>
    <x v="1"/>
    <s v="Albina"/>
    <s v="Brandilli"/>
    <s v="Brandilli"/>
    <s v="Julia Grasieli Zamoner/Fabiana Wosniak"/>
    <s v="Analista MKT/compradora"/>
    <s v="(47) 3144-6000 Ramal 6124"/>
    <s v="julia.zamoner@brandili.com.br/fabiana.wosniak@brandili.com.br"/>
    <s v="SC"/>
    <s v="Vestuário"/>
    <s v="MM"/>
    <m/>
    <n v="35000"/>
    <n v="351000"/>
    <n v="265000"/>
    <n v="24000"/>
    <n v="0"/>
    <n v="0"/>
    <n v="0"/>
    <n v="0"/>
    <n v="50000"/>
    <n v="104340"/>
    <n v="42913"/>
    <m/>
    <m/>
    <m/>
    <s v="Plastico não temos sido competitivos"/>
    <m/>
    <m/>
    <m/>
    <m/>
    <m/>
    <m/>
    <m/>
    <m/>
    <m/>
    <m/>
    <n v="26"/>
    <n v="40210"/>
    <m/>
    <n v="43024"/>
    <n v="43112"/>
    <n v="43130"/>
    <n v="40940"/>
    <m/>
    <n v="1"/>
    <s v="Fechamento"/>
    <s v="Sucesso"/>
    <x v="12"/>
    <s v="Cliente com potencial para fechar outros itens"/>
    <s v="Carteira reavaliada 06/10"/>
  </r>
  <r>
    <x v="1"/>
    <s v="Albina"/>
    <s v="Dois Rios"/>
    <s v="Dois Rios"/>
    <s v="Larissa  Lilie"/>
    <s v="Analista MKT"/>
    <s v="(47) 3043 9663/3439 0032"/>
    <s v="larissa.lilie@2rios.com"/>
    <s v="SC"/>
    <s v="Vestuário"/>
    <s v="MM"/>
    <m/>
    <n v="38000"/>
    <n v="60000"/>
    <n v="0"/>
    <n v="38000"/>
    <n v="0"/>
    <n v="0"/>
    <n v="0"/>
    <n v="0"/>
    <n v="0"/>
    <m/>
    <m/>
    <m/>
    <m/>
    <m/>
    <m/>
    <m/>
    <m/>
    <m/>
    <m/>
    <m/>
    <m/>
    <m/>
    <m/>
    <m/>
    <m/>
    <n v="2"/>
    <n v="42401"/>
    <m/>
    <n v="42781"/>
    <n v="43013"/>
    <n v="43118"/>
    <n v="40940"/>
    <m/>
    <n v="0.8"/>
    <s v="Negociação"/>
    <s v="Aberto"/>
    <x v="9"/>
    <s v="Cliente com potencial para fechar outros itens"/>
    <s v="Carteira reavaliada 06/10"/>
  </r>
  <r>
    <x v="1"/>
    <s v="Albina"/>
    <s v="Gatos e Atos"/>
    <s v="Gatos e Atos"/>
    <s v="Roberto Krutzsch"/>
    <s v="comprador "/>
    <s v=" ( 47) 99650 3883 - 33769020"/>
    <s v="comprasroberto@gatoseatos.com.br"/>
    <s v="SC"/>
    <s v="Vestuário"/>
    <s v="MM"/>
    <m/>
    <n v="64000"/>
    <n v="80000"/>
    <n v="0"/>
    <n v="64000"/>
    <n v="0"/>
    <n v="0"/>
    <n v="0"/>
    <n v="0"/>
    <n v="0"/>
    <n v="34800"/>
    <s v="10.04.2017"/>
    <n v="31800"/>
    <n v="42849"/>
    <m/>
    <m/>
    <m/>
    <m/>
    <m/>
    <m/>
    <m/>
    <m/>
    <m/>
    <m/>
    <m/>
    <m/>
    <n v="6"/>
    <n v="42401"/>
    <m/>
    <n v="42962"/>
    <n v="43138"/>
    <n v="43118"/>
    <n v="40940"/>
    <m/>
    <n v="1"/>
    <s v="Negociação"/>
    <s v="Aberto"/>
    <x v="9"/>
    <s v="Cliente com potencial para fechar outros itens"/>
    <s v="Carteira reavaliada 06/10"/>
  </r>
  <r>
    <x v="1"/>
    <s v="Albina"/>
    <s v="Cativa"/>
    <s v="Cativa"/>
    <s v="Deise Maiara Kienen"/>
    <s v="compradora"/>
    <s v="(47) 3387-9999 Ramal 9633"/>
    <s v="deise.compras@cativa.com.br"/>
    <s v="SC"/>
    <s v="Vestuário"/>
    <s v="MM"/>
    <m/>
    <n v="0"/>
    <n v="80000"/>
    <n v="52000"/>
    <n v="0"/>
    <n v="0"/>
    <n v="0"/>
    <n v="0"/>
    <n v="0"/>
    <n v="0"/>
    <m/>
    <m/>
    <m/>
    <m/>
    <m/>
    <m/>
    <m/>
    <m/>
    <m/>
    <m/>
    <m/>
    <m/>
    <m/>
    <m/>
    <m/>
    <m/>
    <n v="16"/>
    <n v="42401"/>
    <m/>
    <n v="43045"/>
    <n v="43139"/>
    <n v="43146"/>
    <n v="40940"/>
    <m/>
    <n v="0.4"/>
    <s v="Oportunidade"/>
    <s v="Aberto"/>
    <x v="12"/>
    <s v="Cliente com potencial para fechar outros itens"/>
    <s v="Carteira reavaliada 06/10"/>
  </r>
  <r>
    <x v="1"/>
    <s v="Adalberto"/>
    <s v="Beagle"/>
    <s v="Beagle"/>
    <s v="Bruna Giese Rodrigues"/>
    <s v="Designer "/>
    <s v="(47 )3036 7100"/>
    <m/>
    <s v="SC"/>
    <s v="Vestuário"/>
    <n v="54"/>
    <m/>
    <m/>
    <m/>
    <m/>
    <m/>
    <m/>
    <m/>
    <m/>
    <m/>
    <m/>
    <m/>
    <m/>
    <m/>
    <m/>
    <m/>
    <m/>
    <m/>
    <m/>
    <m/>
    <m/>
    <m/>
    <m/>
    <m/>
    <m/>
    <m/>
    <m/>
    <m/>
    <m/>
    <m/>
    <m/>
    <m/>
    <m/>
    <m/>
    <m/>
    <m/>
    <m/>
    <m/>
    <x v="11"/>
    <m/>
    <s v="Carteira reavaliada 06/10"/>
  </r>
  <r>
    <x v="1"/>
    <s v="Albina"/>
    <s v="Havan"/>
    <s v="Havan"/>
    <s v="Jose Jairo"/>
    <s v="Comprador"/>
    <s v="(47) 3251 5110"/>
    <s v="jairo@havan.com.br"/>
    <s v="SC"/>
    <s v="Artigos "/>
    <n v="105"/>
    <m/>
    <n v="0"/>
    <n v="28000000"/>
    <n v="19000000"/>
    <n v="0"/>
    <n v="0"/>
    <n v="0"/>
    <n v="6000000"/>
    <n v="0"/>
    <n v="0"/>
    <s v="18.858.000.00"/>
    <n v="42870"/>
    <m/>
    <m/>
    <m/>
    <s v="Negociação de preço"/>
    <m/>
    <m/>
    <m/>
    <m/>
    <m/>
    <m/>
    <m/>
    <m/>
    <m/>
    <m/>
    <n v="16"/>
    <n v="39479"/>
    <n v="42870"/>
    <n v="43132"/>
    <n v="43132"/>
    <n v="43146"/>
    <n v="40940"/>
    <m/>
    <n v="0.5"/>
    <s v="Oportunidade"/>
    <s v="Aberto"/>
    <x v="12"/>
    <s v="Retirado amostras de envelope ecommerce para orçamento "/>
    <s v="Carteira reavaliada 06/10"/>
  </r>
  <r>
    <x v="1"/>
    <s v="Albina"/>
    <s v="Fakini"/>
    <s v="Fakini"/>
    <s v="Soraia Noering"/>
    <s v="Analista MKT"/>
    <s v="(47) 3387 7777"/>
    <s v="soraia.noering@fakini.com.br"/>
    <s v="SC"/>
    <s v="Vestuário"/>
    <s v="Multimarcas"/>
    <m/>
    <n v="70000"/>
    <n v="95000"/>
    <n v="25000"/>
    <n v="70000"/>
    <n v="0"/>
    <n v="0"/>
    <n v="0"/>
    <n v="0"/>
    <n v="0"/>
    <m/>
    <m/>
    <m/>
    <m/>
    <m/>
    <m/>
    <m/>
    <m/>
    <m/>
    <m/>
    <m/>
    <m/>
    <m/>
    <m/>
    <m/>
    <m/>
    <n v="6"/>
    <n v="42402"/>
    <m/>
    <n v="43020"/>
    <n v="43129"/>
    <n v="43138"/>
    <n v="40940"/>
    <m/>
    <n v="1"/>
    <s v="Negociação"/>
    <s v="Aberto"/>
    <x v="9"/>
    <m/>
    <s v="Carteira reavaliada 06/10"/>
  </r>
  <r>
    <x v="1"/>
    <s v="Albina"/>
    <s v="Oceano"/>
    <s v="Oceano"/>
    <s v="Bruna    "/>
    <s v="Compras"/>
    <s v="47 3429 3000"/>
    <s v="compras@oceano.com.br"/>
    <s v="SC"/>
    <s v="Vestuário"/>
    <s v="Multimarcas"/>
    <m/>
    <n v="0"/>
    <n v="75000"/>
    <n v="0"/>
    <n v="75000"/>
    <n v="0"/>
    <n v="0"/>
    <n v="0"/>
    <n v="0"/>
    <n v="0"/>
    <n v="36000"/>
    <n v="43129"/>
    <m/>
    <m/>
    <m/>
    <m/>
    <m/>
    <m/>
    <m/>
    <m/>
    <m/>
    <m/>
    <m/>
    <m/>
    <m/>
    <m/>
    <n v="2"/>
    <n v="42371"/>
    <m/>
    <n v="42767"/>
    <n v="43133"/>
    <n v="43221"/>
    <n v="40940"/>
    <n v="43133"/>
    <n v="0.4"/>
    <s v="Negociação"/>
    <s v="Perda"/>
    <x v="9"/>
    <s v="Cleinte fechou com a Print no dia 29/01/2018"/>
    <s v="Carteira reavaliada 06/10"/>
  </r>
  <r>
    <x v="1"/>
    <s v="Albina"/>
    <s v="Rovitex"/>
    <s v="Rovitex"/>
    <s v="Giliane Santos "/>
    <s v="MKT"/>
    <s v="47 3377 8000"/>
    <s v="Giliane.santos@rovitex.com.br"/>
    <s v="SC"/>
    <s v="Vestuário"/>
    <s v="Multimarcas"/>
    <m/>
    <n v="0"/>
    <n v="80000"/>
    <n v="70000"/>
    <n v="0"/>
    <n v="0"/>
    <n v="0"/>
    <n v="0"/>
    <n v="0"/>
    <n v="0"/>
    <m/>
    <m/>
    <m/>
    <m/>
    <m/>
    <m/>
    <m/>
    <m/>
    <m/>
    <m/>
    <m/>
    <m/>
    <m/>
    <m/>
    <m/>
    <m/>
    <n v="10"/>
    <n v="41699"/>
    <m/>
    <n v="42982"/>
    <n v="43129"/>
    <n v="43132"/>
    <n v="40940"/>
    <m/>
    <n v="0.4"/>
    <s v="Oportunidade"/>
    <s v="Aberto"/>
    <x v="12"/>
    <m/>
    <s v="Carteira reavaliada 06/10"/>
  </r>
  <r>
    <x v="1"/>
    <s v="Albina"/>
    <s v="Guess"/>
    <s v="Guess"/>
    <s v="Thomaz Hering"/>
    <s v="Diretor"/>
    <s v="(11) 3750 4780"/>
    <s v="thomaz.hering@guessbrasil.com.br"/>
    <s v="SC"/>
    <s v="Vestuário"/>
    <n v="14"/>
    <m/>
    <n v="130000"/>
    <n v="140000"/>
    <n v="0"/>
    <n v="25000"/>
    <n v="65772"/>
    <n v="1050"/>
    <n v="0"/>
    <n v="0"/>
    <n v="0"/>
    <n v="150300"/>
    <n v="42970"/>
    <n v="130500"/>
    <n v="43000"/>
    <m/>
    <m/>
    <m/>
    <m/>
    <m/>
    <m/>
    <m/>
    <m/>
    <m/>
    <m/>
    <m/>
    <m/>
    <n v="8"/>
    <n v="41334"/>
    <m/>
    <n v="43048"/>
    <n v="43133"/>
    <n v="43149"/>
    <n v="40940"/>
    <m/>
    <n v="1"/>
    <s v="Fechamento"/>
    <s v="Sucesso"/>
    <x v="9"/>
    <m/>
    <s v="Carteira reavaliada 06/10"/>
  </r>
  <r>
    <x v="1"/>
    <s v="Albina"/>
    <s v="Parada no Ar"/>
    <s v="Parada no Ar"/>
    <s v="Andiara"/>
    <s v="Compradora"/>
    <s v="47 3333 1288"/>
    <s v="comercial@paradanoar.com.br "/>
    <s v="SC"/>
    <s v="Vestuário"/>
    <s v="Multimarcas"/>
    <m/>
    <n v="0"/>
    <n v="30000"/>
    <n v="0"/>
    <n v="21600"/>
    <n v="0"/>
    <n v="0"/>
    <n v="0"/>
    <n v="0"/>
    <n v="0"/>
    <m/>
    <m/>
    <m/>
    <m/>
    <m/>
    <m/>
    <m/>
    <m/>
    <m/>
    <m/>
    <m/>
    <m/>
    <m/>
    <m/>
    <m/>
    <m/>
    <n v="3"/>
    <n v="42768"/>
    <m/>
    <n v="42955"/>
    <n v="43065"/>
    <n v="43132"/>
    <n v="40940"/>
    <m/>
    <n v="0.2"/>
    <s v="Prospecção"/>
    <s v="Aberto"/>
    <x v="9"/>
    <m/>
    <s v="Carteira reavaliada 06/10"/>
  </r>
  <r>
    <x v="1"/>
    <s v="Albina"/>
    <s v="Kasten"/>
    <s v="Kasten"/>
    <s v="Silvana Schutz Wollick"/>
    <s v="compradora"/>
    <s v="(47) 3331 4067"/>
    <s v="silvana.wollick@karsten.com.br"/>
    <s v="SC"/>
    <s v="Cama Mesa Banho"/>
    <n v="3"/>
    <m/>
    <n v="50000"/>
    <n v="123000"/>
    <n v="70000"/>
    <n v="50000"/>
    <n v="0"/>
    <n v="0"/>
    <n v="0"/>
    <n v="0"/>
    <n v="0"/>
    <n v="67500"/>
    <n v="42940"/>
    <s v="49000/47.500"/>
    <s v="05/09 e 12/09"/>
    <m/>
    <m/>
    <m/>
    <m/>
    <m/>
    <m/>
    <m/>
    <m/>
    <m/>
    <m/>
    <m/>
    <m/>
    <n v="6"/>
    <n v="42937"/>
    <n v="43017"/>
    <n v="43133"/>
    <n v="43130"/>
    <n v="43132"/>
    <n v="40940"/>
    <m/>
    <n v="0.6"/>
    <s v="Oportunidade"/>
    <s v="Aberto"/>
    <x v="9"/>
    <m/>
    <s v="Carteira reavaliada 06/10"/>
  </r>
  <r>
    <x v="1"/>
    <s v="Albina"/>
    <s v="Fruto"/>
    <s v="Fruto"/>
    <s v="Eduardo "/>
    <s v="Analista MKT"/>
    <s v="(47)3329 0022"/>
    <s v="marketing@frutodaimaginacao.com"/>
    <s v="SC"/>
    <s v="Vestuário"/>
    <s v="Multimarcas"/>
    <m/>
    <n v="0"/>
    <n v="60000"/>
    <n v="0"/>
    <n v="40500"/>
    <n v="0"/>
    <n v="0"/>
    <n v="0"/>
    <n v="0"/>
    <n v="0"/>
    <n v="40500"/>
    <n v="43012"/>
    <m/>
    <m/>
    <m/>
    <m/>
    <m/>
    <m/>
    <m/>
    <m/>
    <m/>
    <m/>
    <m/>
    <m/>
    <m/>
    <m/>
    <n v="3"/>
    <n v="43012"/>
    <m/>
    <n v="43088"/>
    <n v="43089"/>
    <m/>
    <n v="40940"/>
    <m/>
    <n v="0.1"/>
    <s v="Oportunidade"/>
    <s v="Aberto"/>
    <x v="9"/>
    <s v="perdemos para Print em dezembro/2017"/>
    <s v="Carteira reavaliada 06/10"/>
  </r>
  <r>
    <x v="1"/>
    <s v="Albina"/>
    <s v="A J CONF."/>
    <s v="A J CONF."/>
    <s v="OLHA INF COMPLEMENTO"/>
    <m/>
    <s v="47 3382 4551"/>
    <m/>
    <s v="SC"/>
    <m/>
    <m/>
    <m/>
    <n v="0"/>
    <m/>
    <m/>
    <m/>
    <m/>
    <m/>
    <m/>
    <m/>
    <m/>
    <m/>
    <m/>
    <m/>
    <m/>
    <m/>
    <m/>
    <m/>
    <m/>
    <m/>
    <m/>
    <m/>
    <m/>
    <m/>
    <m/>
    <m/>
    <m/>
    <m/>
    <m/>
    <m/>
    <m/>
    <m/>
    <m/>
    <m/>
    <m/>
    <n v="0"/>
    <s v="Prospecção"/>
    <s v="Aberto"/>
    <x v="11"/>
    <s v="EMPRESA NÃO EXISTE MAIS"/>
    <s v="Carteira reavaliada 06/10"/>
  </r>
  <r>
    <x v="1"/>
    <s v="Albina"/>
    <s v="ADLER TEXTIL"/>
    <s v="ADLER TEXTIL"/>
    <s v="OLHA INF COMPLEMENTO"/>
    <s v="Compradora"/>
    <m/>
    <m/>
    <s v="SC"/>
    <m/>
    <m/>
    <m/>
    <m/>
    <m/>
    <m/>
    <m/>
    <m/>
    <m/>
    <m/>
    <m/>
    <m/>
    <m/>
    <m/>
    <m/>
    <m/>
    <m/>
    <m/>
    <m/>
    <m/>
    <m/>
    <m/>
    <m/>
    <m/>
    <m/>
    <m/>
    <m/>
    <m/>
    <m/>
    <m/>
    <m/>
    <m/>
    <m/>
    <m/>
    <m/>
    <m/>
    <n v="0.1"/>
    <s v="Prospecção"/>
    <s v="Aberto"/>
    <x v="11"/>
    <s v="Cliente produz pravet label, (presta serviço)"/>
    <s v="Carteira reavaliada 06/10"/>
  </r>
  <r>
    <x v="1"/>
    <s v="Albina"/>
    <s v="ALAYAN"/>
    <s v="ALAYAN"/>
    <s v="OLHA INF COMPLEMENTO"/>
    <m/>
    <s v="47 3382 0945"/>
    <m/>
    <s v="SC"/>
    <m/>
    <m/>
    <m/>
    <m/>
    <m/>
    <m/>
    <m/>
    <m/>
    <m/>
    <m/>
    <m/>
    <m/>
    <m/>
    <m/>
    <m/>
    <m/>
    <m/>
    <m/>
    <m/>
    <m/>
    <m/>
    <m/>
    <m/>
    <m/>
    <m/>
    <m/>
    <m/>
    <m/>
    <m/>
    <m/>
    <m/>
    <m/>
    <m/>
    <m/>
    <m/>
    <m/>
    <m/>
    <s v="Prospecção"/>
    <s v="Aberto"/>
    <x v="11"/>
    <s v="Cliente produz pravet label, (presta serviço)"/>
    <s v="Carteira reavaliada 06/10"/>
  </r>
  <r>
    <x v="1"/>
    <s v="Albina"/>
    <s v="AMAZON CONF-  10.526.857/0001-01"/>
    <s v="AMAZON CONF-  10.526.857/0001-01"/>
    <s v="OLHA INF COMPLEMENTO"/>
    <m/>
    <s v="47 3382 0393"/>
    <m/>
    <s v="SC"/>
    <m/>
    <m/>
    <m/>
    <m/>
    <m/>
    <m/>
    <m/>
    <m/>
    <m/>
    <m/>
    <m/>
    <m/>
    <m/>
    <m/>
    <m/>
    <m/>
    <m/>
    <m/>
    <m/>
    <m/>
    <m/>
    <m/>
    <m/>
    <m/>
    <m/>
    <m/>
    <m/>
    <m/>
    <m/>
    <m/>
    <m/>
    <m/>
    <m/>
    <m/>
    <m/>
    <m/>
    <m/>
    <s v="Prospecção"/>
    <s v="Aberto"/>
    <x v="11"/>
    <s v="Não utliza sacolas"/>
    <s v="Carteira reavaliada 06/10"/>
  </r>
  <r>
    <x v="1"/>
    <s v="Albina"/>
    <s v="Barbarakras"/>
    <s v="Barbarakras"/>
    <s v="OLHA INF COMPLEMENTO"/>
    <s v="compradora"/>
    <s v="48 32656900"/>
    <s v="vendas@barbarakras.com.br"/>
    <s v="SC"/>
    <m/>
    <m/>
    <m/>
    <m/>
    <m/>
    <m/>
    <m/>
    <m/>
    <m/>
    <m/>
    <m/>
    <m/>
    <m/>
    <m/>
    <m/>
    <m/>
    <m/>
    <m/>
    <m/>
    <m/>
    <m/>
    <m/>
    <m/>
    <m/>
    <m/>
    <m/>
    <m/>
    <m/>
    <m/>
    <m/>
    <m/>
    <m/>
    <n v="43130"/>
    <m/>
    <m/>
    <m/>
    <m/>
    <s v="Prospecção"/>
    <s v="Aberto"/>
    <x v="11"/>
    <s v="Fabricantes de calçados, não utilizam sacolas"/>
    <s v="Carteira reavaliada 06/10"/>
  </r>
  <r>
    <x v="1"/>
    <s v="Albina"/>
    <s v="BRISA FINA"/>
    <s v="BRISA FINA"/>
    <s v="OLHA INF COMPLEMENTO"/>
    <s v="compradora"/>
    <s v="47 35226901"/>
    <s v="marilia@brisafina.com.br"/>
    <s v="SC"/>
    <m/>
    <m/>
    <m/>
    <m/>
    <m/>
    <m/>
    <m/>
    <m/>
    <m/>
    <m/>
    <m/>
    <m/>
    <m/>
    <m/>
    <m/>
    <m/>
    <m/>
    <m/>
    <m/>
    <m/>
    <m/>
    <m/>
    <m/>
    <m/>
    <m/>
    <m/>
    <m/>
    <m/>
    <m/>
    <m/>
    <m/>
    <m/>
    <m/>
    <m/>
    <m/>
    <m/>
    <m/>
    <s v="Prospecção"/>
    <s v="Aberto"/>
    <x v="11"/>
    <s v="Não utiliza no momento e não tem interesse"/>
    <s v="Carteira reavaliada 06/10"/>
  </r>
  <r>
    <x v="1"/>
    <s v="Albina"/>
    <s v="CIA DO MILÊNIO"/>
    <s v="CIA DO MILÊNIO"/>
    <s v="OLHA INF COMPLEMENTO"/>
    <s v="comprador"/>
    <s v="47 3546 2002"/>
    <m/>
    <s v="SC"/>
    <m/>
    <m/>
    <m/>
    <m/>
    <m/>
    <m/>
    <m/>
    <m/>
    <m/>
    <m/>
    <m/>
    <m/>
    <m/>
    <m/>
    <m/>
    <m/>
    <m/>
    <m/>
    <m/>
    <m/>
    <m/>
    <m/>
    <m/>
    <m/>
    <m/>
    <m/>
    <m/>
    <m/>
    <m/>
    <m/>
    <m/>
    <m/>
    <m/>
    <m/>
    <m/>
    <m/>
    <m/>
    <s v="Prospecção"/>
    <s v="Aberto"/>
    <x v="11"/>
    <s v="Venda no atacado, somente utiliza sacolas sem impressão"/>
    <s v="Carteira reavaliada 06/10"/>
  </r>
  <r>
    <x v="1"/>
    <s v="Albina"/>
    <s v="CIA FOX"/>
    <s v="CIA FOX"/>
    <s v="OLHA INF COMPLEMENTO"/>
    <m/>
    <s v="47 3525 0115"/>
    <m/>
    <s v="SC"/>
    <m/>
    <m/>
    <m/>
    <m/>
    <m/>
    <m/>
    <m/>
    <m/>
    <m/>
    <m/>
    <m/>
    <m/>
    <m/>
    <m/>
    <m/>
    <m/>
    <m/>
    <m/>
    <m/>
    <m/>
    <m/>
    <m/>
    <m/>
    <m/>
    <m/>
    <m/>
    <m/>
    <m/>
    <m/>
    <m/>
    <m/>
    <m/>
    <m/>
    <m/>
    <m/>
    <m/>
    <m/>
    <s v="Prospecção"/>
    <s v="Aberto"/>
    <x v="11"/>
    <s v="não estou conseguindo neste telefone e não consigo outro "/>
    <s v="Carteira reavaliada 06/10"/>
  </r>
  <r>
    <x v="1"/>
    <s v="Albina"/>
    <s v="Copa &amp; Cia"/>
    <s v="Copa &amp; Cia"/>
    <s v="OLHA INF COMPLEMENTO"/>
    <s v="compradora"/>
    <s v="47 3321 9500"/>
    <s v="compras1&amp;copaecia.com.br"/>
    <s v="SC"/>
    <m/>
    <m/>
    <m/>
    <m/>
    <m/>
    <m/>
    <m/>
    <m/>
    <m/>
    <m/>
    <m/>
    <m/>
    <m/>
    <m/>
    <m/>
    <m/>
    <m/>
    <m/>
    <m/>
    <m/>
    <m/>
    <m/>
    <m/>
    <m/>
    <m/>
    <m/>
    <m/>
    <m/>
    <m/>
    <m/>
    <m/>
    <m/>
    <m/>
    <m/>
    <m/>
    <m/>
    <m/>
    <s v="Prospecção"/>
    <s v="Aberto"/>
    <x v="11"/>
    <s v="Compra 4 formatos ao ano, media de 3.000 cada formato. No momento não é nosso perfil."/>
    <s v="Carteira reavaliada 06/10"/>
  </r>
  <r>
    <x v="1"/>
    <s v="Albina"/>
    <s v="Costa Publica"/>
    <s v="Costa Publica"/>
    <s v="OLHA INF COMPLEMENTO"/>
    <s v="compradora"/>
    <s v="47 3546 2712"/>
    <s v="costapublica@costapublica.com.br"/>
    <s v="SC"/>
    <m/>
    <m/>
    <m/>
    <m/>
    <m/>
    <m/>
    <m/>
    <m/>
    <m/>
    <m/>
    <m/>
    <m/>
    <m/>
    <m/>
    <m/>
    <m/>
    <m/>
    <m/>
    <m/>
    <m/>
    <m/>
    <m/>
    <m/>
    <m/>
    <m/>
    <m/>
    <m/>
    <m/>
    <m/>
    <m/>
    <m/>
    <m/>
    <m/>
    <m/>
    <m/>
    <m/>
    <m/>
    <s v="Prospecção"/>
    <s v="Aberto"/>
    <x v="11"/>
    <s v="Usa, mas no momento não tem interesse, solicitou que procurasse final de janeiro./18"/>
    <s v="Carteira reavaliada 06/10"/>
  </r>
  <r>
    <x v="1"/>
    <s v="Albina"/>
    <s v="D CARLO"/>
    <s v="D CARLO"/>
    <s v="OLHA INF COMPLEMENTO"/>
    <s v="compradora"/>
    <s v="47 3382 1828"/>
    <m/>
    <s v="SC"/>
    <m/>
    <m/>
    <m/>
    <m/>
    <m/>
    <m/>
    <m/>
    <m/>
    <m/>
    <m/>
    <m/>
    <m/>
    <m/>
    <m/>
    <m/>
    <m/>
    <m/>
    <m/>
    <m/>
    <m/>
    <m/>
    <m/>
    <m/>
    <m/>
    <m/>
    <m/>
    <m/>
    <m/>
    <m/>
    <m/>
    <m/>
    <m/>
    <m/>
    <m/>
    <m/>
    <m/>
    <m/>
    <s v="Prospecção"/>
    <s v="Aberto"/>
    <x v="11"/>
    <s v="Usa sacola somente branca, sem impressão.  No momento não tem ineresse em visita"/>
    <s v="Carteira reavaliada 06/10"/>
  </r>
  <r>
    <x v="1"/>
    <s v="Albina"/>
    <s v="DOCE CARICIA"/>
    <s v="DOCE CARICIA"/>
    <m/>
    <m/>
    <s v="47 35211274"/>
    <m/>
    <s v="SC"/>
    <m/>
    <m/>
    <m/>
    <m/>
    <m/>
    <m/>
    <m/>
    <m/>
    <m/>
    <m/>
    <m/>
    <m/>
    <m/>
    <m/>
    <m/>
    <m/>
    <m/>
    <m/>
    <m/>
    <m/>
    <m/>
    <m/>
    <m/>
    <m/>
    <m/>
    <m/>
    <m/>
    <m/>
    <m/>
    <m/>
    <m/>
    <m/>
    <m/>
    <m/>
    <m/>
    <m/>
    <m/>
    <s v="Prospecção"/>
    <s v="Aberto"/>
    <x v="11"/>
    <s v="Entrar em contato em Março"/>
    <s v="Incluido na Carteira 27/11 Albina"/>
  </r>
  <r>
    <x v="1"/>
    <s v="Albina"/>
    <s v="EG.TEXTIL "/>
    <s v="EG.TEXTIL "/>
    <s v="OLHA INF COMPLEMENTO"/>
    <m/>
    <s v="47 3382 0607"/>
    <m/>
    <s v="SC"/>
    <m/>
    <m/>
    <m/>
    <m/>
    <m/>
    <m/>
    <m/>
    <m/>
    <m/>
    <m/>
    <m/>
    <m/>
    <m/>
    <m/>
    <m/>
    <m/>
    <m/>
    <m/>
    <m/>
    <m/>
    <m/>
    <m/>
    <m/>
    <m/>
    <m/>
    <m/>
    <m/>
    <m/>
    <m/>
    <m/>
    <m/>
    <m/>
    <m/>
    <m/>
    <m/>
    <m/>
    <m/>
    <s v="Prospecção"/>
    <s v="Aberto"/>
    <x v="11"/>
    <s v="nr não encontrado"/>
    <s v="Incluido na Carteira 27/11 Albina"/>
  </r>
  <r>
    <x v="1"/>
    <s v="Albina"/>
    <s v="ELITE "/>
    <s v="ELITE "/>
    <s v="OLHA INF COMPLEMENTO"/>
    <s v="comprador"/>
    <s v="47 3382 7377"/>
    <s v="clyton@elite.com.br"/>
    <s v="SC"/>
    <m/>
    <m/>
    <m/>
    <m/>
    <m/>
    <m/>
    <m/>
    <m/>
    <m/>
    <m/>
    <m/>
    <m/>
    <m/>
    <m/>
    <m/>
    <m/>
    <m/>
    <m/>
    <m/>
    <m/>
    <m/>
    <m/>
    <m/>
    <m/>
    <m/>
    <m/>
    <m/>
    <m/>
    <m/>
    <m/>
    <m/>
    <m/>
    <m/>
    <m/>
    <m/>
    <m/>
    <m/>
    <s v="Prospecção"/>
    <s v="Aberto"/>
    <x v="11"/>
    <s v="Só usa sacolas sem impressão"/>
    <s v="Incluido na Carteira 27/11 Albina"/>
  </r>
  <r>
    <x v="1"/>
    <s v="Albina"/>
    <s v="FAMILY GUERREIRO"/>
    <s v="FAMILY GUERREIRO"/>
    <s v="OLHA INF COMPLEMENTO"/>
    <s v="comprador"/>
    <s v="47 3329 0165"/>
    <s v="andre@famiyguerreiro.com.br"/>
    <s v="SC"/>
    <m/>
    <m/>
    <m/>
    <m/>
    <m/>
    <m/>
    <m/>
    <m/>
    <m/>
    <m/>
    <m/>
    <m/>
    <m/>
    <m/>
    <m/>
    <m/>
    <m/>
    <m/>
    <m/>
    <m/>
    <m/>
    <m/>
    <m/>
    <m/>
    <m/>
    <m/>
    <m/>
    <m/>
    <m/>
    <m/>
    <m/>
    <m/>
    <m/>
    <m/>
    <m/>
    <m/>
    <m/>
    <s v="Prospecção"/>
    <s v="Aberto"/>
    <x v="11"/>
    <s v="Pravet label"/>
    <s v="Incluido na Carteira 27/11 Albina"/>
  </r>
  <r>
    <x v="1"/>
    <s v="Albina"/>
    <s v="Guica Faschion"/>
    <s v="Guica Faschion"/>
    <s v="OLHA INF COMPLEMENTO"/>
    <s v="compradora"/>
    <s v="47 3330 8853"/>
    <m/>
    <s v="SC"/>
    <m/>
    <m/>
    <m/>
    <m/>
    <m/>
    <m/>
    <m/>
    <m/>
    <m/>
    <m/>
    <m/>
    <m/>
    <m/>
    <m/>
    <m/>
    <m/>
    <m/>
    <m/>
    <m/>
    <m/>
    <m/>
    <m/>
    <m/>
    <m/>
    <m/>
    <m/>
    <m/>
    <m/>
    <m/>
    <m/>
    <m/>
    <m/>
    <m/>
    <m/>
    <m/>
    <m/>
    <m/>
    <s v="Prospecção"/>
    <s v="Aberto"/>
    <x v="11"/>
    <s v="Não utilizam sacolas "/>
    <s v="Incluido na Carteira 27/11 Albina"/>
  </r>
  <r>
    <x v="1"/>
    <s v="Albina"/>
    <s v="INDULTO"/>
    <s v="INDULTO"/>
    <s v="Gustavo/Carolina"/>
    <s v="Comprador (A)"/>
    <s v="47 3531 4800"/>
    <s v="compras@indulto.com.br"/>
    <s v="SC"/>
    <m/>
    <m/>
    <m/>
    <m/>
    <m/>
    <m/>
    <m/>
    <m/>
    <m/>
    <m/>
    <m/>
    <m/>
    <m/>
    <m/>
    <m/>
    <m/>
    <m/>
    <m/>
    <m/>
    <m/>
    <m/>
    <m/>
    <m/>
    <m/>
    <m/>
    <m/>
    <m/>
    <m/>
    <m/>
    <m/>
    <m/>
    <m/>
    <n v="43139"/>
    <n v="43146"/>
    <m/>
    <m/>
    <m/>
    <s v="Prospecção"/>
    <s v="Aberto"/>
    <x v="11"/>
    <s v="Ligado dia 24/01 para agendar visita, no momento não quer receber visita, solicitou um e-mail, assim que for orçar, vai ligar. Paralelo vou ligar proximo dia 15/02 ."/>
    <s v="Incluido na Carteira 27/11 Albina"/>
  </r>
  <r>
    <x v="1"/>
    <s v="Albina"/>
    <s v="Kantos dos Sonhos"/>
    <s v="Kantos dos Sonhos"/>
    <m/>
    <m/>
    <s v="47 3396 0023"/>
    <m/>
    <s v="SC"/>
    <m/>
    <m/>
    <m/>
    <m/>
    <m/>
    <m/>
    <m/>
    <m/>
    <m/>
    <m/>
    <m/>
    <m/>
    <m/>
    <m/>
    <m/>
    <m/>
    <m/>
    <m/>
    <m/>
    <m/>
    <m/>
    <m/>
    <m/>
    <m/>
    <m/>
    <m/>
    <m/>
    <m/>
    <m/>
    <m/>
    <m/>
    <m/>
    <m/>
    <m/>
    <m/>
    <m/>
    <m/>
    <s v="Prospecção"/>
    <s v="Aberto"/>
    <x v="11"/>
    <m/>
    <s v="Incluido na Carteira 27/11 Albina"/>
  </r>
  <r>
    <x v="1"/>
    <s v="Albina"/>
    <s v="KNOTEN"/>
    <s v="KNOTEN"/>
    <s v="Diego"/>
    <s v="comprador"/>
    <s v="47 3382 0895"/>
    <s v="mfe.knoten@gmail.com"/>
    <s v="SC"/>
    <m/>
    <m/>
    <m/>
    <m/>
    <m/>
    <m/>
    <m/>
    <m/>
    <m/>
    <m/>
    <m/>
    <m/>
    <m/>
    <m/>
    <m/>
    <m/>
    <m/>
    <m/>
    <m/>
    <m/>
    <m/>
    <m/>
    <m/>
    <m/>
    <m/>
    <m/>
    <m/>
    <m/>
    <m/>
    <m/>
    <m/>
    <m/>
    <m/>
    <m/>
    <m/>
    <m/>
    <m/>
    <s v="Qualificação"/>
    <s v="Aberto"/>
    <x v="11"/>
    <s v="Usam aproximadamente 6.000 - Ligar em Março "/>
    <s v="Incluido na Carteira 27/11 Albina"/>
  </r>
  <r>
    <x v="1"/>
    <s v="Albina"/>
    <s v="Manobra Radical"/>
    <s v="Manobra Radical"/>
    <s v="Adriana"/>
    <s v="compradora"/>
    <s v="47 3382 4079/9991320896"/>
    <s v="rh@manobraradical.com.br "/>
    <s v="SC"/>
    <m/>
    <m/>
    <m/>
    <m/>
    <m/>
    <m/>
    <m/>
    <m/>
    <m/>
    <m/>
    <m/>
    <m/>
    <m/>
    <m/>
    <m/>
    <m/>
    <m/>
    <m/>
    <m/>
    <m/>
    <m/>
    <m/>
    <m/>
    <m/>
    <m/>
    <m/>
    <m/>
    <m/>
    <m/>
    <m/>
    <m/>
    <m/>
    <n v="43139"/>
    <n v="43145"/>
    <m/>
    <m/>
    <m/>
    <s v="Prospecção"/>
    <s v="Aberto"/>
    <x v="11"/>
    <s v="Ligado em 06/02 , alinhado para buscar amostra para orçamento em março"/>
    <s v="Incluido na Carteira 27/11 Albina"/>
  </r>
  <r>
    <x v="1"/>
    <s v="Albina"/>
    <s v="MEIA MANGA"/>
    <s v="MEIA MANGA"/>
    <m/>
    <m/>
    <m/>
    <m/>
    <s v="SC"/>
    <m/>
    <m/>
    <m/>
    <m/>
    <m/>
    <m/>
    <m/>
    <m/>
    <m/>
    <m/>
    <m/>
    <m/>
    <m/>
    <m/>
    <m/>
    <m/>
    <m/>
    <m/>
    <m/>
    <m/>
    <m/>
    <m/>
    <m/>
    <m/>
    <m/>
    <m/>
    <m/>
    <m/>
    <m/>
    <m/>
    <m/>
    <m/>
    <m/>
    <m/>
    <m/>
    <m/>
    <m/>
    <s v="Prospecção"/>
    <s v="Aberto"/>
    <x v="11"/>
    <m/>
    <s v="Incluido na Carteira 27/11 Albina"/>
  </r>
  <r>
    <x v="1"/>
    <s v="Albina"/>
    <s v="Mercotex"/>
    <s v="Mercotex"/>
    <m/>
    <m/>
    <m/>
    <m/>
    <s v="SC"/>
    <m/>
    <m/>
    <m/>
    <m/>
    <m/>
    <m/>
    <m/>
    <m/>
    <m/>
    <m/>
    <m/>
    <m/>
    <m/>
    <m/>
    <m/>
    <m/>
    <m/>
    <m/>
    <m/>
    <m/>
    <m/>
    <m/>
    <m/>
    <m/>
    <m/>
    <m/>
    <m/>
    <m/>
    <m/>
    <m/>
    <m/>
    <m/>
    <m/>
    <m/>
    <m/>
    <m/>
    <m/>
    <s v="Prospecção"/>
    <s v="Aberto"/>
    <x v="11"/>
    <m/>
    <s v="Incluido na Carteira 27/11 Albina"/>
  </r>
  <r>
    <x v="1"/>
    <s v="Albina"/>
    <s v="Mitt Masche"/>
    <s v="Mitt Masche"/>
    <m/>
    <m/>
    <m/>
    <m/>
    <s v="SC"/>
    <m/>
    <m/>
    <m/>
    <m/>
    <m/>
    <m/>
    <m/>
    <m/>
    <m/>
    <m/>
    <m/>
    <m/>
    <m/>
    <m/>
    <m/>
    <m/>
    <m/>
    <m/>
    <m/>
    <m/>
    <m/>
    <m/>
    <m/>
    <m/>
    <m/>
    <m/>
    <m/>
    <m/>
    <m/>
    <m/>
    <m/>
    <m/>
    <m/>
    <m/>
    <m/>
    <m/>
    <m/>
    <s v="Prospecção"/>
    <s v="Aberto"/>
    <x v="11"/>
    <s v="Nr não encontrado"/>
    <s v="Incluido na Carteira 27/11 Albina"/>
  </r>
  <r>
    <x v="1"/>
    <s v="Albina"/>
    <s v="MONTE SINAI"/>
    <s v="MONTE SINAI"/>
    <m/>
    <m/>
    <m/>
    <m/>
    <s v="SC"/>
    <m/>
    <m/>
    <m/>
    <m/>
    <m/>
    <m/>
    <m/>
    <m/>
    <m/>
    <m/>
    <m/>
    <m/>
    <m/>
    <m/>
    <m/>
    <m/>
    <m/>
    <m/>
    <m/>
    <m/>
    <m/>
    <m/>
    <m/>
    <m/>
    <m/>
    <m/>
    <m/>
    <m/>
    <m/>
    <m/>
    <m/>
    <m/>
    <m/>
    <m/>
    <m/>
    <m/>
    <m/>
    <s v="Prospecção"/>
    <s v="Aberto"/>
    <x v="11"/>
    <s v="nr não encontrado"/>
    <s v="Incluido na Carteira 27/11 Albina"/>
  </r>
  <r>
    <x v="1"/>
    <s v="Albina"/>
    <s v="ÓTICA AURORA"/>
    <s v="ÓTICA AURORA"/>
    <s v="Camila"/>
    <s v="compradora"/>
    <s v="47 3436 6978"/>
    <s v="oticaurora@hotmail.com"/>
    <s v="SC"/>
    <m/>
    <m/>
    <m/>
    <m/>
    <m/>
    <m/>
    <m/>
    <m/>
    <m/>
    <m/>
    <m/>
    <m/>
    <m/>
    <m/>
    <m/>
    <m/>
    <m/>
    <m/>
    <m/>
    <m/>
    <m/>
    <m/>
    <m/>
    <m/>
    <m/>
    <m/>
    <m/>
    <m/>
    <m/>
    <m/>
    <m/>
    <m/>
    <m/>
    <m/>
    <m/>
    <m/>
    <m/>
    <s v="Qualificação"/>
    <s v="Aberto"/>
    <x v="11"/>
    <s v="Tem 5 lojas, manter contato em janeiro/18"/>
    <s v="Incluido na Carteira 27/11 Albina"/>
  </r>
  <r>
    <x v="1"/>
    <s v="Albina"/>
    <s v="ÓTICA GRANDELLI"/>
    <s v="ÓTICA GRANDELLI"/>
    <s v="Denise"/>
    <s v="compradora "/>
    <s v="47 3423 0506"/>
    <s v="oticagrandelli@grandelli.com.br"/>
    <s v="SC"/>
    <m/>
    <m/>
    <m/>
    <m/>
    <m/>
    <m/>
    <m/>
    <m/>
    <m/>
    <m/>
    <m/>
    <m/>
    <m/>
    <m/>
    <m/>
    <m/>
    <m/>
    <m/>
    <m/>
    <m/>
    <m/>
    <m/>
    <m/>
    <m/>
    <m/>
    <m/>
    <m/>
    <m/>
    <m/>
    <m/>
    <m/>
    <m/>
    <m/>
    <m/>
    <m/>
    <m/>
    <m/>
    <s v="Qualificação"/>
    <s v="Aberto"/>
    <x v="11"/>
    <s v="Não é perfil, somente 1 loja"/>
    <s v="Incluido na Carteira 27/11 Albina"/>
  </r>
  <r>
    <x v="1"/>
    <s v="Albina"/>
    <s v="ÓTICA FaCIAL"/>
    <s v="ÓTICA FaCIAL"/>
    <m/>
    <m/>
    <m/>
    <m/>
    <s v="SC"/>
    <m/>
    <m/>
    <m/>
    <m/>
    <m/>
    <m/>
    <m/>
    <m/>
    <m/>
    <m/>
    <m/>
    <m/>
    <m/>
    <m/>
    <m/>
    <m/>
    <m/>
    <m/>
    <m/>
    <m/>
    <m/>
    <m/>
    <m/>
    <m/>
    <m/>
    <m/>
    <m/>
    <m/>
    <m/>
    <m/>
    <m/>
    <m/>
    <m/>
    <m/>
    <m/>
    <m/>
    <m/>
    <s v="Prospecção"/>
    <s v="Aberto"/>
    <x v="11"/>
    <s v="Matriz em Curitiba"/>
    <s v="Incluido na Carteira 27/11 Albina"/>
  </r>
  <r>
    <x v="1"/>
    <s v="Albina"/>
    <s v="ÓTICA VISTA"/>
    <s v="ÓTICA VISTA"/>
    <s v="Jackdon"/>
    <s v="comprador"/>
    <s v="47 3903 3095"/>
    <s v="oticaboavista@oticaboavista.com.br"/>
    <s v="SC"/>
    <m/>
    <m/>
    <m/>
    <m/>
    <m/>
    <m/>
    <m/>
    <m/>
    <m/>
    <m/>
    <m/>
    <m/>
    <m/>
    <m/>
    <m/>
    <m/>
    <m/>
    <m/>
    <m/>
    <m/>
    <m/>
    <m/>
    <m/>
    <m/>
    <m/>
    <m/>
    <m/>
    <m/>
    <m/>
    <m/>
    <m/>
    <m/>
    <m/>
    <m/>
    <m/>
    <m/>
    <m/>
    <s v="Qualificação"/>
    <s v="Aberto"/>
    <x v="11"/>
    <s v="Tem somente 1 loja, não é perfil"/>
    <s v="Incluido na Carteira 27/11 Albina"/>
  </r>
  <r>
    <x v="1"/>
    <s v="Albina"/>
    <s v="RAVELLI"/>
    <s v="RAVELLI"/>
    <s v="Juliana "/>
    <s v="comrpadora "/>
    <s v="47 3433 0743"/>
    <s v="juliana_ravelli@hotmail.com"/>
    <s v="SC"/>
    <m/>
    <m/>
    <m/>
    <m/>
    <m/>
    <m/>
    <m/>
    <m/>
    <m/>
    <m/>
    <m/>
    <m/>
    <m/>
    <m/>
    <m/>
    <m/>
    <m/>
    <m/>
    <m/>
    <m/>
    <m/>
    <m/>
    <m/>
    <m/>
    <m/>
    <m/>
    <m/>
    <m/>
    <m/>
    <m/>
    <m/>
    <m/>
    <m/>
    <m/>
    <m/>
    <m/>
    <m/>
    <s v="Qualificação"/>
    <s v="Aberto"/>
    <x v="11"/>
    <s v="tem 4 lojas -enviar e-mail de apresentação/ligado em 06/02/2018- Ligar no periodo da tarde."/>
    <s v="Incluido na Carteira 27/11 Albina"/>
  </r>
  <r>
    <x v="1"/>
    <s v="Albina"/>
    <s v="Relojoaria Universal"/>
    <s v="Relojoaria Universal"/>
    <s v="Arnildo"/>
    <s v="comprador"/>
    <s v="47 3144 3577"/>
    <s v="arnildo@relojoariauniversal.com.br"/>
    <s v="SC"/>
    <m/>
    <m/>
    <m/>
    <m/>
    <m/>
    <m/>
    <m/>
    <m/>
    <m/>
    <m/>
    <m/>
    <m/>
    <m/>
    <m/>
    <m/>
    <m/>
    <m/>
    <m/>
    <m/>
    <m/>
    <m/>
    <m/>
    <m/>
    <m/>
    <m/>
    <m/>
    <m/>
    <m/>
    <m/>
    <m/>
    <m/>
    <m/>
    <m/>
    <m/>
    <m/>
    <m/>
    <m/>
    <s v="Qualificação"/>
    <s v="Aberto"/>
    <x v="11"/>
    <s v="compra 20.000 ao ano, mas em 4 formatos (não é perfil Nobel)"/>
    <s v="Incluido na Carteira 27/11 Albina"/>
  </r>
  <r>
    <x v="1"/>
    <s v="Albina"/>
    <s v="Rio Brasil "/>
    <s v="Rio Brasil "/>
    <m/>
    <s v="comprador"/>
    <s v="47 3339 6485"/>
    <m/>
    <s v="SC"/>
    <m/>
    <m/>
    <m/>
    <m/>
    <m/>
    <m/>
    <m/>
    <m/>
    <m/>
    <m/>
    <m/>
    <m/>
    <m/>
    <m/>
    <m/>
    <m/>
    <m/>
    <m/>
    <m/>
    <m/>
    <m/>
    <m/>
    <m/>
    <m/>
    <m/>
    <m/>
    <m/>
    <m/>
    <m/>
    <m/>
    <m/>
    <m/>
    <m/>
    <m/>
    <m/>
    <m/>
    <m/>
    <s v="Prospecção"/>
    <s v="Aberto"/>
    <x v="11"/>
    <m/>
    <s v="Incluido na Carteira 27/11 Albina"/>
  </r>
  <r>
    <x v="1"/>
    <s v="Albina"/>
    <s v="Schwanke"/>
    <s v="Schwanke"/>
    <s v="Ronilda"/>
    <s v="compradora"/>
    <s v="47 3231 9000"/>
    <m/>
    <s v="SC"/>
    <m/>
    <m/>
    <m/>
    <m/>
    <m/>
    <m/>
    <m/>
    <m/>
    <m/>
    <m/>
    <m/>
    <m/>
    <m/>
    <m/>
    <m/>
    <m/>
    <m/>
    <m/>
    <m/>
    <m/>
    <m/>
    <m/>
    <m/>
    <m/>
    <m/>
    <m/>
    <m/>
    <m/>
    <m/>
    <m/>
    <m/>
    <m/>
    <m/>
    <m/>
    <m/>
    <m/>
    <m/>
    <s v="Qualificação"/>
    <s v="Aberto"/>
    <x v="11"/>
    <s v="Não utilziam mais, lojas transformadas em lojas de decoração "/>
    <s v="Incluido na Carteira 27/11 Albina"/>
  </r>
  <r>
    <x v="1"/>
    <s v="Albina"/>
    <s v="Tharog "/>
    <s v="Tharog "/>
    <s v="Eliana"/>
    <s v="compradora"/>
    <s v="47 3350 1906"/>
    <s v="administrativo@tharog.com.br"/>
    <s v="SC"/>
    <m/>
    <m/>
    <m/>
    <m/>
    <m/>
    <m/>
    <m/>
    <m/>
    <m/>
    <m/>
    <m/>
    <m/>
    <m/>
    <m/>
    <m/>
    <m/>
    <m/>
    <m/>
    <m/>
    <m/>
    <m/>
    <m/>
    <m/>
    <m/>
    <m/>
    <m/>
    <m/>
    <m/>
    <m/>
    <m/>
    <m/>
    <m/>
    <m/>
    <m/>
    <m/>
    <m/>
    <m/>
    <s v="Qualificação"/>
    <s v="Aberto"/>
    <x v="11"/>
    <s v="procurar em Janeiro"/>
    <s v="Incluido na Carteira 27/11 Albina"/>
  </r>
  <r>
    <x v="1"/>
    <s v="Albina"/>
    <s v="TONOLI"/>
    <s v="TONOLI"/>
    <s v="Cleiton"/>
    <s v="comprador"/>
    <s v="47 3382 2101"/>
    <s v="cleiton@tonoli.com.br"/>
    <s v="SC"/>
    <m/>
    <m/>
    <m/>
    <m/>
    <m/>
    <m/>
    <m/>
    <m/>
    <m/>
    <m/>
    <m/>
    <m/>
    <m/>
    <m/>
    <m/>
    <m/>
    <m/>
    <m/>
    <m/>
    <m/>
    <m/>
    <m/>
    <m/>
    <m/>
    <m/>
    <m/>
    <m/>
    <m/>
    <m/>
    <m/>
    <m/>
    <m/>
    <m/>
    <m/>
    <m/>
    <m/>
    <m/>
    <s v="Qualificação"/>
    <s v="Aberto"/>
    <x v="11"/>
    <s v="não utilizam sacolas "/>
    <s v="Incluido na Carteira 27/11 Albina"/>
  </r>
  <r>
    <x v="1"/>
    <s v="Albina"/>
    <s v="TZE &amp; No Stress – Malhas Treze;"/>
    <s v="TZE &amp; No Stress – Malhas Treze;"/>
    <s v="Marcio"/>
    <s v="comprador"/>
    <s v="47 3387 9000"/>
    <s v="compras@tze.com.br"/>
    <s v="SC"/>
    <m/>
    <m/>
    <m/>
    <m/>
    <m/>
    <m/>
    <m/>
    <m/>
    <m/>
    <m/>
    <m/>
    <m/>
    <m/>
    <m/>
    <m/>
    <m/>
    <m/>
    <m/>
    <m/>
    <m/>
    <m/>
    <m/>
    <m/>
    <m/>
    <m/>
    <m/>
    <m/>
    <m/>
    <m/>
    <m/>
    <m/>
    <m/>
    <n v="43136"/>
    <n v="43177"/>
    <m/>
    <m/>
    <m/>
    <s v="Prospecção"/>
    <s v="Aberto"/>
    <x v="11"/>
    <s v="Ligar somente 1º quinzena de março/18"/>
    <s v="Incluido na Carteira 06/12 Albina"/>
  </r>
  <r>
    <x v="1"/>
    <s v="Albina"/>
    <s v="Lojas Flamingo  - Blumenau "/>
    <s v="Lojas Flamingo  - Blumenau "/>
    <s v="Mathias"/>
    <s v="comprador"/>
    <s v="47 3368 2155"/>
    <s v="mathias@lojasflamingo.com.br"/>
    <s v="SC"/>
    <m/>
    <m/>
    <m/>
    <m/>
    <m/>
    <m/>
    <m/>
    <m/>
    <m/>
    <m/>
    <m/>
    <m/>
    <m/>
    <m/>
    <m/>
    <m/>
    <m/>
    <m/>
    <m/>
    <m/>
    <m/>
    <m/>
    <m/>
    <m/>
    <m/>
    <m/>
    <m/>
    <m/>
    <m/>
    <m/>
    <m/>
    <m/>
    <n v="43129"/>
    <n v="43147"/>
    <m/>
    <m/>
    <m/>
    <s v="Prospecção"/>
    <s v="Aberto"/>
    <x v="11"/>
    <s v="9 lojas - Retirar amostra na loja e orçar para cada formato 6.000 de cada"/>
    <s v="Incluido na Carteira 06/12 Albina"/>
  </r>
  <r>
    <x v="1"/>
    <s v="Albina"/>
    <s v="Fabrica Elian – Jaragua do Sul "/>
    <s v="Fabrica Elian – Jaragua do Sul "/>
    <s v="Maicon"/>
    <s v="comprador"/>
    <s v="47 3275 9000"/>
    <s v="maicon.s@elian.com.br"/>
    <s v="SC"/>
    <m/>
    <m/>
    <m/>
    <m/>
    <m/>
    <m/>
    <m/>
    <m/>
    <m/>
    <m/>
    <m/>
    <m/>
    <n v="40500"/>
    <n v="43256"/>
    <m/>
    <m/>
    <m/>
    <s v="Plastico não temos sido competitivos"/>
    <m/>
    <m/>
    <m/>
    <m/>
    <m/>
    <m/>
    <m/>
    <m/>
    <m/>
    <m/>
    <m/>
    <n v="42970"/>
    <m/>
    <m/>
    <n v="43136"/>
    <n v="42778"/>
    <n v="43124"/>
    <m/>
    <n v="0.1"/>
    <s v="Negociação"/>
    <s v="Aberto"/>
    <x v="12"/>
    <s v="Solicitado orçamento dia 25/01"/>
    <s v="Incluido na Carteira 06/12 Albina"/>
  </r>
  <r>
    <x v="1"/>
    <s v="Albina"/>
    <s v="Lia Line calçados "/>
    <s v="Lia Line calçados "/>
    <s v="Roberta"/>
    <s v="compradora"/>
    <s v="48 3267 3400"/>
    <s v="marketing@lialine.com.br"/>
    <s v="SC"/>
    <m/>
    <m/>
    <m/>
    <m/>
    <m/>
    <m/>
    <m/>
    <m/>
    <m/>
    <m/>
    <m/>
    <m/>
    <m/>
    <m/>
    <m/>
    <m/>
    <m/>
    <m/>
    <m/>
    <m/>
    <m/>
    <m/>
    <m/>
    <m/>
    <m/>
    <m/>
    <m/>
    <m/>
    <m/>
    <m/>
    <m/>
    <m/>
    <n v="43129"/>
    <n v="43146"/>
    <m/>
    <m/>
    <m/>
    <s v="Prospecção"/>
    <s v="Aberto"/>
    <x v="11"/>
    <s v="Mantido contato em 29/01, ligar novamente em 14 a 18 de fevereiro "/>
    <s v="Incluido na Carteira 06/12 Albina"/>
  </r>
  <r>
    <x v="1"/>
    <s v="Albina"/>
    <s v="Hapy Man "/>
    <s v="Hapy Man "/>
    <s v="Marco"/>
    <s v="comprador"/>
    <s v="47 3232 2180"/>
    <s v="compras@victoiremoda.com.br"/>
    <s v="SC"/>
    <m/>
    <m/>
    <m/>
    <m/>
    <m/>
    <m/>
    <m/>
    <m/>
    <m/>
    <m/>
    <m/>
    <m/>
    <m/>
    <m/>
    <m/>
    <m/>
    <m/>
    <m/>
    <m/>
    <m/>
    <m/>
    <m/>
    <m/>
    <m/>
    <m/>
    <m/>
    <m/>
    <m/>
    <m/>
    <m/>
    <m/>
    <m/>
    <m/>
    <m/>
    <m/>
    <m/>
    <m/>
    <s v="Prospecção"/>
    <s v="Aberto"/>
    <x v="11"/>
    <s v="compram em media de 2.500 unidades. (importante marcar presença pq a empresa esta crescendo)./ainda não e o foco Nobel"/>
    <s v="Incluido na Carteira 06/12 Albina"/>
  </r>
  <r>
    <x v="1"/>
    <s v="Albina"/>
    <s v="Camisaria Calafate Ltda "/>
    <m/>
    <m/>
    <m/>
    <m/>
    <m/>
    <m/>
    <m/>
    <m/>
    <m/>
    <m/>
    <m/>
    <m/>
    <m/>
    <m/>
    <m/>
    <m/>
    <m/>
    <m/>
    <m/>
    <m/>
    <m/>
    <m/>
    <m/>
    <m/>
    <m/>
    <m/>
    <m/>
    <m/>
    <m/>
    <m/>
    <m/>
    <m/>
    <m/>
    <m/>
    <m/>
    <m/>
    <m/>
    <m/>
    <m/>
    <m/>
    <m/>
    <m/>
    <m/>
    <m/>
    <m/>
    <x v="11"/>
    <m/>
    <s v="Incluido na Carteira 29/01/18 Albina"/>
  </r>
  <r>
    <x v="1"/>
    <s v="Albina"/>
    <s v="Malharia Cristina Ltda"/>
    <m/>
    <m/>
    <m/>
    <m/>
    <m/>
    <m/>
    <m/>
    <m/>
    <m/>
    <m/>
    <m/>
    <m/>
    <m/>
    <m/>
    <m/>
    <m/>
    <m/>
    <m/>
    <m/>
    <m/>
    <m/>
    <m/>
    <m/>
    <m/>
    <m/>
    <m/>
    <m/>
    <m/>
    <m/>
    <m/>
    <m/>
    <m/>
    <m/>
    <m/>
    <m/>
    <m/>
    <m/>
    <m/>
    <m/>
    <m/>
    <m/>
    <m/>
    <m/>
    <m/>
    <m/>
    <x v="11"/>
    <m/>
    <s v="Incluido na Carteira 29/01/18 Albina"/>
  </r>
  <r>
    <x v="1"/>
    <s v="Albina"/>
    <s v="(Agencia Produção Raffcom)Prefeitura Municipal de Brusque"/>
    <m/>
    <s v="Priscila Belinazo"/>
    <s v="Analista "/>
    <s v="47 3351 0727"/>
    <s v="producao@raffcom.com.br"/>
    <s v="SC"/>
    <s v="Agencia"/>
    <m/>
    <m/>
    <n v="0"/>
    <n v="20000"/>
    <n v="0"/>
    <n v="96000"/>
    <n v="0"/>
    <n v="0"/>
    <n v="0"/>
    <n v="0"/>
    <n v="0"/>
    <n v="96000"/>
    <n v="43131"/>
    <m/>
    <m/>
    <m/>
    <m/>
    <m/>
    <m/>
    <m/>
    <m/>
    <m/>
    <m/>
    <m/>
    <m/>
    <m/>
    <m/>
    <n v="2"/>
    <n v="42401"/>
    <m/>
    <m/>
    <n v="43132"/>
    <n v="43149"/>
    <n v="43131"/>
    <m/>
    <n v="0.1"/>
    <s v="Qualificação"/>
    <s v="Aberto"/>
    <x v="9"/>
    <s v="material esta em estudo para ir a Lecitação "/>
    <m/>
  </r>
  <r>
    <x v="1"/>
    <s v="Albina"/>
    <s v="lancaster Tinturaria Estamparia Digital e Rotativa"/>
    <m/>
    <s v="Gisela"/>
    <s v="compradora"/>
    <s v="47 3231 1400"/>
    <s v="gisela@lancaster.com.br"/>
    <s v="SC"/>
    <s v="Estamparia"/>
    <m/>
    <m/>
    <n v="0"/>
    <n v="13000"/>
    <n v="13000"/>
    <m/>
    <m/>
    <m/>
    <m/>
    <m/>
    <m/>
    <m/>
    <m/>
    <m/>
    <m/>
    <m/>
    <s v="Plastico não temos sido competitivos"/>
    <m/>
    <m/>
    <m/>
    <m/>
    <m/>
    <m/>
    <m/>
    <m/>
    <m/>
    <m/>
    <n v="1"/>
    <n v="43129"/>
    <m/>
    <m/>
    <n v="43129"/>
    <n v="43161"/>
    <n v="43131"/>
    <m/>
    <n v="10"/>
    <s v="Qualificação"/>
    <s v="Aberto"/>
    <x v="33"/>
    <s v="Bobina plastica para proteção de malha. (6.50 kg)"/>
    <m/>
  </r>
  <r>
    <x v="1"/>
    <s v="Albina"/>
    <s v="GS Tinturaria  - Gaspar"/>
    <m/>
    <s v="Felipe"/>
    <s v="comprador"/>
    <s v="47 339 0571"/>
    <s v="gstinturaria@gstinturaria.com.br"/>
    <s v="SC"/>
    <s v="Estamparia"/>
    <m/>
    <m/>
    <n v="0"/>
    <n v="16000"/>
    <n v="16000"/>
    <m/>
    <m/>
    <m/>
    <m/>
    <m/>
    <m/>
    <m/>
    <m/>
    <m/>
    <m/>
    <m/>
    <s v="Plastico não temos sido competitivos"/>
    <m/>
    <m/>
    <m/>
    <m/>
    <m/>
    <m/>
    <m/>
    <m/>
    <m/>
    <m/>
    <m/>
    <n v="43129"/>
    <m/>
    <m/>
    <n v="43129"/>
    <n v="43161"/>
    <n v="43131"/>
    <m/>
    <n v="0.1"/>
    <s v="Qualificação"/>
    <s v="Aberto"/>
    <x v="33"/>
    <s v="Bobina plastica para proteção de malha. (6.50 kg)"/>
    <m/>
  </r>
  <r>
    <x v="1"/>
    <s v="Albina"/>
    <s v="HJ Tinturaria e Soluções Texteis"/>
    <m/>
    <s v="Julio"/>
    <s v="comprador"/>
    <s v="47 3251 0000"/>
    <s v="julio@tinturaria.com.br"/>
    <s v="SC"/>
    <s v="Estamparia"/>
    <m/>
    <m/>
    <n v="0"/>
    <n v="12000"/>
    <n v="12000"/>
    <m/>
    <m/>
    <m/>
    <m/>
    <m/>
    <m/>
    <m/>
    <m/>
    <m/>
    <m/>
    <m/>
    <s v="Plastico não temos sido competitivos"/>
    <m/>
    <m/>
    <m/>
    <m/>
    <m/>
    <m/>
    <m/>
    <m/>
    <m/>
    <m/>
    <m/>
    <n v="43129"/>
    <m/>
    <m/>
    <n v="43129"/>
    <n v="43161"/>
    <n v="43131"/>
    <m/>
    <n v="0.1"/>
    <s v="Qualificação"/>
    <s v="Aberto"/>
    <x v="33"/>
    <s v="Bobina plastica para proteção de malha. (6.50 kg)"/>
    <m/>
  </r>
  <r>
    <x v="1"/>
    <s v="Albina"/>
    <s v="Textil Cristina - Beneficiamento Textil e Tinturaria"/>
    <m/>
    <s v="Luceli"/>
    <s v="compradora"/>
    <s v="47 3343 8000"/>
    <s v="luceli@textilcristina.com.br"/>
    <s v="SC"/>
    <s v="Estamparia"/>
    <m/>
    <m/>
    <n v="0"/>
    <n v="18000"/>
    <n v="18000"/>
    <m/>
    <m/>
    <m/>
    <m/>
    <m/>
    <m/>
    <m/>
    <m/>
    <m/>
    <m/>
    <m/>
    <s v="Plastico não temos sido competitivos"/>
    <m/>
    <m/>
    <m/>
    <m/>
    <m/>
    <m/>
    <m/>
    <m/>
    <m/>
    <m/>
    <m/>
    <n v="43129"/>
    <m/>
    <m/>
    <n v="43129"/>
    <n v="43161"/>
    <n v="43131"/>
    <m/>
    <n v="0.1"/>
    <s v="Qualificação"/>
    <s v="Aberto"/>
    <x v="33"/>
    <s v="Bobina plastica para proteção de malha. (6.50 kg)"/>
    <m/>
  </r>
  <r>
    <x v="1"/>
    <s v="Albina"/>
    <s v="Nobre Industrial Textil "/>
    <m/>
    <s v="Helenice"/>
    <s v="compradora"/>
    <s v="47 3397 3111"/>
    <s v="helenice@nobretextil.ind.br"/>
    <s v="SC"/>
    <s v="Estamparia"/>
    <m/>
    <m/>
    <n v="0"/>
    <n v="27000"/>
    <n v="27000"/>
    <m/>
    <m/>
    <m/>
    <m/>
    <m/>
    <m/>
    <m/>
    <m/>
    <m/>
    <m/>
    <m/>
    <s v="Plastico não temos sido competitivos"/>
    <m/>
    <m/>
    <m/>
    <m/>
    <m/>
    <m/>
    <m/>
    <m/>
    <m/>
    <m/>
    <m/>
    <n v="43129"/>
    <m/>
    <m/>
    <n v="43129"/>
    <n v="43161"/>
    <n v="43131"/>
    <m/>
    <n v="0.1"/>
    <s v="Qualificação"/>
    <s v="Aberto"/>
    <x v="33"/>
    <s v="Bobina plastica para proteção de malha. (6.50 kg)"/>
    <m/>
  </r>
  <r>
    <x v="1"/>
    <s v="Albina"/>
    <s v="Chantelle Malharia e Tinturaria"/>
    <m/>
    <s v="Sergio"/>
    <s v="comprador"/>
    <s v="47 3332 2099"/>
    <s v="sergio@chantelle.com.br"/>
    <s v="SC"/>
    <s v="Estamparia"/>
    <m/>
    <m/>
    <n v="0"/>
    <n v="23000"/>
    <n v="23000"/>
    <m/>
    <m/>
    <m/>
    <m/>
    <m/>
    <m/>
    <m/>
    <m/>
    <m/>
    <m/>
    <m/>
    <s v="Plastico não temos sido competitivos"/>
    <m/>
    <m/>
    <m/>
    <m/>
    <m/>
    <m/>
    <m/>
    <m/>
    <m/>
    <m/>
    <m/>
    <n v="43129"/>
    <m/>
    <m/>
    <n v="43129"/>
    <n v="43161"/>
    <n v="43131"/>
    <m/>
    <n v="0.1"/>
    <s v="Qualificação"/>
    <s v="Aberto"/>
    <x v="33"/>
    <s v="Bobina plastica para proteção de malha. (6.50 kg)"/>
    <m/>
  </r>
  <r>
    <x v="1"/>
    <s v="Albina"/>
    <s v="Textil Farbe"/>
    <m/>
    <s v="Maicon"/>
    <s v="comprador"/>
    <s v="47 3036 6200"/>
    <s v="maicon.roberto@textneo.com"/>
    <s v="SC"/>
    <s v="Estamparia"/>
    <m/>
    <m/>
    <n v="0"/>
    <n v="15000"/>
    <n v="15000"/>
    <m/>
    <m/>
    <m/>
    <m/>
    <m/>
    <m/>
    <m/>
    <m/>
    <m/>
    <m/>
    <m/>
    <s v="Plastico não temos sido competitivos"/>
    <m/>
    <m/>
    <m/>
    <m/>
    <m/>
    <m/>
    <m/>
    <m/>
    <m/>
    <m/>
    <m/>
    <n v="43129"/>
    <m/>
    <m/>
    <n v="43129"/>
    <n v="43162"/>
    <n v="43131"/>
    <m/>
    <n v="0.1"/>
    <s v="Qualificação"/>
    <s v="Aberto"/>
    <x v="33"/>
    <s v="Bobina plastica para proteção de malha. (6.50 kg)"/>
    <m/>
  </r>
  <r>
    <x v="1"/>
    <s v="Albina"/>
    <s v="Tinturaria Florisa"/>
    <m/>
    <s v="Adolfo"/>
    <s v="comprador"/>
    <s v="47 3044 8500"/>
    <s v="compras@florisa.com.br"/>
    <s v="SC"/>
    <s v="Estamparia"/>
    <m/>
    <m/>
    <n v="0"/>
    <n v="13000"/>
    <n v="13000"/>
    <m/>
    <m/>
    <m/>
    <m/>
    <m/>
    <m/>
    <m/>
    <m/>
    <m/>
    <m/>
    <m/>
    <s v="Plastico não temos sido competitivos"/>
    <m/>
    <m/>
    <m/>
    <m/>
    <m/>
    <m/>
    <m/>
    <m/>
    <m/>
    <m/>
    <m/>
    <n v="43129"/>
    <m/>
    <m/>
    <n v="43129"/>
    <n v="43163"/>
    <n v="43131"/>
    <m/>
    <n v="0.1"/>
    <s v="Qualificação"/>
    <s v="Aberto"/>
    <x v="33"/>
    <s v="Bobina plastica para proteção de malha. (6.50 kg)"/>
    <m/>
  </r>
  <r>
    <x v="1"/>
    <s v="Albina"/>
    <s v="Benvetex Tinturaria e Estamparia"/>
    <m/>
    <s v="Daniela"/>
    <s v="compradora"/>
    <s v="47 3301 2000"/>
    <s v="compras@benvetex.com.br"/>
    <s v="SC"/>
    <s v="Estamparia"/>
    <m/>
    <m/>
    <n v="0"/>
    <n v="15000"/>
    <n v="15000"/>
    <m/>
    <m/>
    <m/>
    <m/>
    <m/>
    <m/>
    <m/>
    <m/>
    <m/>
    <m/>
    <m/>
    <s v="Plastico não temos sido competitivos"/>
    <m/>
    <m/>
    <m/>
    <m/>
    <m/>
    <m/>
    <m/>
    <m/>
    <m/>
    <m/>
    <m/>
    <n v="43129"/>
    <m/>
    <m/>
    <n v="43129"/>
    <n v="43164"/>
    <n v="43131"/>
    <m/>
    <n v="0.1"/>
    <s v="Qualificação"/>
    <s v="Aberto"/>
    <x v="33"/>
    <s v="Bobina plastica para proteção de malha. (6.50 kg)"/>
    <m/>
  </r>
  <r>
    <x v="1"/>
    <s v="Albina"/>
    <s v="Huvispan Textil Tinturaria"/>
    <m/>
    <s v="Luciano"/>
    <s v="Comprador"/>
    <s v="47 2102 9900"/>
    <s v="luciano@huvispan.com.br"/>
    <s v="SC"/>
    <s v="Estamparia"/>
    <m/>
    <m/>
    <n v="0"/>
    <n v="26000"/>
    <n v="26000"/>
    <m/>
    <m/>
    <m/>
    <m/>
    <m/>
    <m/>
    <m/>
    <m/>
    <m/>
    <m/>
    <m/>
    <s v="Plastico não temos sido competitivos"/>
    <m/>
    <m/>
    <m/>
    <m/>
    <m/>
    <m/>
    <m/>
    <m/>
    <m/>
    <m/>
    <m/>
    <n v="43129"/>
    <m/>
    <m/>
    <n v="43129"/>
    <n v="43165"/>
    <n v="43131"/>
    <m/>
    <n v="0.1"/>
    <s v="Qualificação"/>
    <s v="Aberto"/>
    <x v="33"/>
    <s v="Bobina plastica para proteção de malha. (6.50 kg)"/>
    <m/>
  </r>
  <r>
    <x v="1"/>
    <s v="Albina"/>
    <s v="Lavanderia e tinturaria Pedrini"/>
    <m/>
    <s v="Gabriel"/>
    <s v="Comprador"/>
    <s v="47 3350 4335"/>
    <s v="gabriel@pedrini.com.br"/>
    <s v="SC"/>
    <s v="Estamparia"/>
    <m/>
    <m/>
    <n v="0"/>
    <n v="19000"/>
    <n v="19000"/>
    <m/>
    <m/>
    <m/>
    <m/>
    <m/>
    <m/>
    <m/>
    <m/>
    <m/>
    <m/>
    <m/>
    <s v="Plastico não temos sido competitivos"/>
    <m/>
    <m/>
    <m/>
    <m/>
    <m/>
    <m/>
    <m/>
    <m/>
    <m/>
    <m/>
    <m/>
    <n v="43129"/>
    <m/>
    <m/>
    <n v="43129"/>
    <n v="43166"/>
    <n v="43131"/>
    <m/>
    <n v="0.1"/>
    <s v="Qualificação"/>
    <s v="Aberto"/>
    <x v="33"/>
    <s v="Bobina plastica para proteção de malha. (6.50 kg)"/>
    <m/>
  </r>
  <r>
    <x v="1"/>
    <s v="Albina"/>
    <s v="Staack Tinturaria"/>
    <m/>
    <s v="Marcilei"/>
    <s v="comprador"/>
    <s v="47 3355 4000"/>
    <s v="comprasstaack@staack.com.br"/>
    <s v="SC"/>
    <s v="Estamparia"/>
    <m/>
    <m/>
    <n v="0"/>
    <n v="15000"/>
    <n v="15000"/>
    <m/>
    <m/>
    <m/>
    <m/>
    <m/>
    <m/>
    <m/>
    <m/>
    <m/>
    <m/>
    <m/>
    <s v="Plastico não temos sido competitivos"/>
    <m/>
    <m/>
    <m/>
    <m/>
    <m/>
    <m/>
    <m/>
    <m/>
    <m/>
    <m/>
    <m/>
    <n v="43129"/>
    <m/>
    <m/>
    <n v="43129"/>
    <n v="43167"/>
    <n v="43131"/>
    <m/>
    <n v="0.1"/>
    <s v="Qualificação"/>
    <s v="Aberto"/>
    <x v="33"/>
    <s v="Bobina plastica para proteção de malha. (6.50 kg)"/>
    <m/>
  </r>
  <r>
    <x v="1"/>
    <s v="Albina"/>
    <s v="Luli Malhas"/>
    <m/>
    <s v="Felisberto"/>
    <s v="comprador"/>
    <s v="47 3221 2344"/>
    <s v="compras@lulimalhas.com.br"/>
    <s v="SC"/>
    <s v="Estamparia"/>
    <m/>
    <m/>
    <n v="0"/>
    <n v="13000"/>
    <n v="13000"/>
    <m/>
    <m/>
    <m/>
    <m/>
    <m/>
    <m/>
    <m/>
    <m/>
    <m/>
    <m/>
    <m/>
    <s v="Plastico não temos sido competitivos"/>
    <m/>
    <m/>
    <m/>
    <m/>
    <m/>
    <m/>
    <m/>
    <m/>
    <m/>
    <m/>
    <m/>
    <n v="43129"/>
    <m/>
    <m/>
    <n v="43129"/>
    <n v="43168"/>
    <n v="43131"/>
    <m/>
    <n v="0.1"/>
    <s v="Qualificação"/>
    <s v="Aberto"/>
    <x v="33"/>
    <s v="Bobina plastica para proteção de malha. (6.50 kg)"/>
    <m/>
  </r>
  <r>
    <x v="1"/>
    <s v="Albina"/>
    <s v="MH Tinturaria e Estamparia"/>
    <m/>
    <s v="Nilson"/>
    <s v="comprador"/>
    <n v="47"/>
    <s v="nilson@mh.com.br"/>
    <s v="SC"/>
    <s v="Estamparia"/>
    <m/>
    <m/>
    <n v="0"/>
    <n v="12000"/>
    <n v="12000"/>
    <m/>
    <m/>
    <m/>
    <m/>
    <m/>
    <m/>
    <m/>
    <m/>
    <m/>
    <m/>
    <m/>
    <s v="Plastico não temos sido competitivos"/>
    <m/>
    <m/>
    <m/>
    <m/>
    <m/>
    <m/>
    <m/>
    <m/>
    <m/>
    <m/>
    <m/>
    <n v="43129"/>
    <m/>
    <m/>
    <n v="43129"/>
    <n v="43169"/>
    <n v="43131"/>
    <m/>
    <n v="0.1"/>
    <s v="Qualificação"/>
    <s v="Aberto"/>
    <x v="33"/>
    <s v="Bobina plastica para proteção de malha. (6.50 kg)"/>
    <m/>
  </r>
  <r>
    <x v="1"/>
    <s v="Albina"/>
    <s v="Tinturaria cores e Tons "/>
    <m/>
    <s v="Adriano"/>
    <s v="comprador"/>
    <s v="47 3354 6200"/>
    <s v="compras@coresetons.com.br"/>
    <s v="SC"/>
    <s v="Estamparia"/>
    <m/>
    <m/>
    <n v="0"/>
    <n v="18000"/>
    <n v="18000"/>
    <m/>
    <m/>
    <m/>
    <m/>
    <m/>
    <m/>
    <m/>
    <m/>
    <m/>
    <m/>
    <m/>
    <s v="Plastico não temos sido competitivos"/>
    <m/>
    <m/>
    <m/>
    <m/>
    <m/>
    <m/>
    <m/>
    <m/>
    <m/>
    <m/>
    <m/>
    <n v="43129"/>
    <m/>
    <m/>
    <n v="43129"/>
    <n v="43174"/>
    <n v="43131"/>
    <m/>
    <n v="0.1"/>
    <s v="Qualificação"/>
    <s v="Aberto"/>
    <x v="33"/>
    <s v="Bobina plastica para proteção de malha. (6.50 kg)"/>
    <m/>
  </r>
  <r>
    <x v="1"/>
    <s v="Albina"/>
    <s v="RBV Malhas"/>
    <m/>
    <s v="Tuani"/>
    <s v="comprador"/>
    <s v="47 3211 6666"/>
    <s v="compras@rbvmalhas.com.br"/>
    <s v="SC"/>
    <s v="Estamparia"/>
    <m/>
    <m/>
    <n v="0"/>
    <n v="22000"/>
    <n v="22000"/>
    <m/>
    <m/>
    <m/>
    <m/>
    <m/>
    <m/>
    <m/>
    <m/>
    <m/>
    <m/>
    <m/>
    <s v="Plastico não temos sido competitivos"/>
    <m/>
    <m/>
    <m/>
    <m/>
    <m/>
    <m/>
    <m/>
    <m/>
    <m/>
    <m/>
    <m/>
    <n v="43129"/>
    <m/>
    <m/>
    <n v="43129"/>
    <n v="43175"/>
    <n v="43131"/>
    <m/>
    <n v="0.1"/>
    <s v="Qualificação"/>
    <s v="Aberto"/>
    <x v="33"/>
    <s v="Bobina plastica para proteção de malha. (6.50 kg)"/>
    <m/>
  </r>
  <r>
    <x v="1"/>
    <s v="Albina"/>
    <s v="Tinturaria Redotex"/>
    <m/>
    <s v="Djavan"/>
    <s v="comprador"/>
    <s v="47 3354 0736"/>
    <s v="djavan@redotex.com.br"/>
    <s v="SC"/>
    <s v="Estamparia"/>
    <m/>
    <m/>
    <n v="0"/>
    <n v="12000"/>
    <n v="12000"/>
    <m/>
    <m/>
    <m/>
    <m/>
    <m/>
    <m/>
    <m/>
    <m/>
    <m/>
    <m/>
    <m/>
    <s v="Plastico não temos sido competitivos"/>
    <m/>
    <m/>
    <m/>
    <m/>
    <m/>
    <m/>
    <m/>
    <m/>
    <m/>
    <m/>
    <m/>
    <n v="43129"/>
    <m/>
    <m/>
    <n v="43129"/>
    <n v="43174"/>
    <n v="43131"/>
    <m/>
    <n v="0.1"/>
    <s v="Qualificação"/>
    <s v="Aberto"/>
    <x v="33"/>
    <s v="Bobina plastica para proteção de malha. (6.50 kg)"/>
    <m/>
  </r>
  <r>
    <x v="1"/>
    <s v="Albina"/>
    <s v="Holstein Tinturaria"/>
    <m/>
    <s v="Patricia"/>
    <s v="compradora"/>
    <s v="47 3354 0681"/>
    <s v="rh@holsein.com.br"/>
    <s v="SC"/>
    <s v="Estamparia"/>
    <m/>
    <m/>
    <n v="0"/>
    <n v="8000"/>
    <n v="8000"/>
    <m/>
    <m/>
    <m/>
    <m/>
    <m/>
    <m/>
    <m/>
    <m/>
    <m/>
    <m/>
    <m/>
    <m/>
    <m/>
    <m/>
    <m/>
    <m/>
    <m/>
    <m/>
    <m/>
    <m/>
    <m/>
    <m/>
    <m/>
    <n v="43129"/>
    <m/>
    <m/>
    <n v="43129"/>
    <n v="43175"/>
    <n v="43131"/>
    <m/>
    <n v="0.1"/>
    <s v="Qualificação"/>
    <s v="Aberto"/>
    <x v="33"/>
    <s v="Bobina plastica para proteção de malha. (6.50 kg)"/>
    <m/>
  </r>
  <r>
    <x v="2"/>
    <s v="Eliane Rocha"/>
    <s v="A Esportiva"/>
    <s v="A Esportiva"/>
    <s v="Thiago"/>
    <s v="Comprador"/>
    <s v="(11) 4990 6000"/>
    <s v="thiago@aesportiva.com.br"/>
    <s v="SP"/>
    <s v="Artigos "/>
    <n v="11"/>
    <m/>
    <n v="120000"/>
    <n v="350000"/>
    <n v="120000"/>
    <n v="0"/>
    <n v="200000"/>
    <n v="0"/>
    <n v="30000"/>
    <n v="0"/>
    <n v="0"/>
    <m/>
    <m/>
    <m/>
    <m/>
    <m/>
    <m/>
    <s v="não "/>
    <s v="não"/>
    <s v="não"/>
    <s v="quantidade minima "/>
    <m/>
    <m/>
    <m/>
    <m/>
    <m/>
    <m/>
    <n v="20"/>
    <n v="43087"/>
    <n v="43150"/>
    <m/>
    <n v="43154"/>
    <n v="43155"/>
    <n v="39083"/>
    <m/>
    <n v="0"/>
    <s v="Oportunidade"/>
    <s v="Sucesso"/>
    <x v="1"/>
    <s v="Vamos participar das cotações de envelope segurança em 2018 (aguardando confirmação de data)"/>
    <m/>
  </r>
  <r>
    <x v="2"/>
    <s v="Eliane Rocha"/>
    <s v="A Perfumista"/>
    <s v="A Perfumista"/>
    <s v="Laura"/>
    <s v="diretora"/>
    <s v="(11) 99105-7908"/>
    <s v="laura.satoaramaki@gmail.com"/>
    <s v="SP"/>
    <s v="Cosméticos"/>
    <n v="10"/>
    <m/>
    <n v="0"/>
    <n v="160000"/>
    <n v="60000"/>
    <n v="0"/>
    <n v="70000"/>
    <n v="20000"/>
    <n v="0"/>
    <n v="0"/>
    <n v="10000"/>
    <n v="54000"/>
    <n v="43076"/>
    <n v="38000"/>
    <n v="75955"/>
    <m/>
    <n v="0"/>
    <n v="0"/>
    <s v="desenvolvimento de Lay out da Loja"/>
    <n v="0"/>
    <n v="0"/>
    <n v="0"/>
    <n v="0"/>
    <n v="0"/>
    <m/>
    <s v="cliente em processo de expansão de loja , não conseguiu avaliar a proposta"/>
    <s v="mudança de embalagem para automática e desenvolvimento de arte "/>
    <n v="3"/>
    <n v="43141"/>
    <n v="43151"/>
    <m/>
    <n v="43154"/>
    <n v="43157"/>
    <n v="43154"/>
    <m/>
    <n v="0.5"/>
    <s v="Negociação"/>
    <s v="Sucesso"/>
    <x v="34"/>
    <s v="cliente com potencial de crescimento "/>
    <s v="Retomandonegoicções com cliente."/>
  </r>
  <r>
    <x v="2"/>
    <s v="Eliane Rocha"/>
    <s v="Absolutti"/>
    <s v="Absolutti"/>
    <s v="Glaucia"/>
    <s v="compradora"/>
    <s v="(19) 3924-9498"/>
    <s v="compras@absolutti.com.br"/>
    <s v="SP"/>
    <s v="Confecção"/>
    <n v="13"/>
    <m/>
    <n v="150000"/>
    <n v="300000"/>
    <n v="150000"/>
    <n v="0"/>
    <n v="150000"/>
    <n v="0"/>
    <n v="0"/>
    <n v="0"/>
    <s v="5.000,00 (etiqueta)"/>
    <m/>
    <m/>
    <m/>
    <m/>
    <m/>
    <n v="0"/>
    <n v="0"/>
    <n v="0"/>
    <n v="0"/>
    <n v="0"/>
    <n v="0"/>
    <n v="0"/>
    <n v="0"/>
    <m/>
    <s v="cliente com estoque alto das sacolas de papel Manual"/>
    <m/>
    <n v="5"/>
    <n v="42736"/>
    <m/>
    <m/>
    <n v="43105"/>
    <n v="43151"/>
    <n v="42401"/>
    <m/>
    <n v="0.5"/>
    <s v="Oportunidade"/>
    <s v="Sucesso"/>
    <x v="26"/>
    <m/>
    <m/>
  </r>
  <r>
    <x v="2"/>
    <s v="Eliane Rocha"/>
    <s v="Acostamento"/>
    <s v="Acostamento"/>
    <s v="Karen"/>
    <s v="Mkt"/>
    <s v="(17) 3214.2000"/>
    <s v="sac.mkt@grupopasquini.com"/>
    <s v="SP"/>
    <s v="Confecção"/>
    <s v="sem loja fisica"/>
    <m/>
    <n v="200000"/>
    <n v="200000"/>
    <n v="0"/>
    <n v="200000"/>
    <n v="0"/>
    <n v="0"/>
    <n v="0"/>
    <n v="0"/>
    <n v="0"/>
    <m/>
    <m/>
    <m/>
    <m/>
    <m/>
    <n v="0"/>
    <n v="0"/>
    <n v="0"/>
    <n v="0"/>
    <n v="0"/>
    <m/>
    <m/>
    <n v="0"/>
    <m/>
    <s v="Cliente fechou 2017 com AGASSETE"/>
    <m/>
    <n v="0"/>
    <s v="sem informação"/>
    <m/>
    <m/>
    <n v="43160"/>
    <m/>
    <n v="41671"/>
    <m/>
    <n v="0.5"/>
    <s v="Oportunidade"/>
    <s v="Aberto"/>
    <x v="35"/>
    <s v="cliente em negoiação "/>
    <m/>
  </r>
  <r>
    <x v="2"/>
    <s v="Eliane Rocha"/>
    <s v="Adjiman"/>
    <s v="Adjiman"/>
    <s v="Marta"/>
    <s v="Gerente de franquias"/>
    <s v="(11) 32072244"/>
    <s v="franquia2@dji.com.br"/>
    <s v="SP"/>
    <s v="Confecção"/>
    <n v="40"/>
    <m/>
    <n v="0"/>
    <n v="600000"/>
    <n v="0"/>
    <n v="0"/>
    <n v="600000"/>
    <n v="0"/>
    <n v="0"/>
    <n v="0"/>
    <n v="0"/>
    <s v="em andamento com gernte"/>
    <m/>
    <m/>
    <m/>
    <m/>
    <n v="0"/>
    <n v="0"/>
    <n v="0"/>
    <n v="0"/>
    <n v="0"/>
    <n v="0"/>
    <n v="0"/>
    <n v="0"/>
    <m/>
    <s v="Negociações somente em Janeiro de 2018"/>
    <s v="oferecer a sacola Roveg"/>
    <n v="4"/>
    <n v="43009"/>
    <n v="43120"/>
    <n v="43146"/>
    <n v="43154"/>
    <n v="43157"/>
    <n v="43143"/>
    <m/>
    <n v="0.8"/>
    <s v="Negociação"/>
    <s v="Aberto"/>
    <x v="1"/>
    <s v="orçamento em negociação , aguardando avaliação do cliente"/>
    <m/>
  </r>
  <r>
    <x v="2"/>
    <s v="Eliane Rocha"/>
    <s v="Agittus Grupo"/>
    <s v="Agittus Grupo"/>
    <s v="Rogerio "/>
    <s v="Diretor comercial"/>
    <s v="]61) 3355.6516"/>
    <s v="marketing.agittus@gmail.com"/>
    <s v="DF"/>
    <s v="Calçados"/>
    <n v="30"/>
    <m/>
    <n v="220000"/>
    <n v="320000"/>
    <n v="220000"/>
    <n v="0"/>
    <n v="50000"/>
    <n v="0"/>
    <n v="30000"/>
    <n v="0"/>
    <n v="20000"/>
    <m/>
    <m/>
    <m/>
    <m/>
    <m/>
    <n v="0"/>
    <n v="0"/>
    <n v="0"/>
    <n v="0"/>
    <n v="0"/>
    <n v="0"/>
    <n v="0"/>
    <n v="0"/>
    <m/>
    <m/>
    <m/>
    <n v="0"/>
    <s v="sem informação"/>
    <m/>
    <m/>
    <n v="43160"/>
    <m/>
    <n v="41671"/>
    <m/>
    <n v="1"/>
    <s v="Fechamento"/>
    <s v="Sucesso"/>
    <x v="36"/>
    <s v="cliente com titulo em protesto 05/02 - JKL "/>
    <m/>
  </r>
  <r>
    <x v="2"/>
    <s v="Eliane Rocha"/>
    <s v="AKKAR/CLAUDE HILLS"/>
    <s v="AKKAR/CLAUDE HILLS"/>
    <s v="Henrique"/>
    <s v="comprador"/>
    <s v="(11) 5073 8003"/>
    <s v="compras@akkar.com.br"/>
    <s v="SP"/>
    <s v="Confecção"/>
    <n v="16"/>
    <m/>
    <n v="0"/>
    <n v="310000"/>
    <n v="30000"/>
    <n v="270000"/>
    <n v="0"/>
    <n v="0"/>
    <n v="0"/>
    <n v="0"/>
    <n v="10000"/>
    <m/>
    <m/>
    <m/>
    <m/>
    <m/>
    <n v="0"/>
    <n v="0"/>
    <n v="0"/>
    <n v="0"/>
    <n v="0"/>
    <m/>
    <n v="0"/>
    <n v="0"/>
    <m/>
    <m/>
    <m/>
    <n v="2"/>
    <n v="42926"/>
    <m/>
    <m/>
    <n v="43073"/>
    <n v="43088"/>
    <n v="42430"/>
    <m/>
    <n v="0.5"/>
    <s v="Prospecção"/>
    <s v="Perda"/>
    <x v="35"/>
    <m/>
    <m/>
  </r>
  <r>
    <x v="2"/>
    <s v="Eliane Rocha"/>
    <s v="AMERICAN SHOES"/>
    <s v="AMERICAN SHOES"/>
    <s v="Evandro"/>
    <s v="RH/compras"/>
    <s v="Fone: 3039.4141"/>
    <s v="evandro@americanshoes.com.br"/>
    <s v="SP"/>
    <s v="Calçados"/>
    <n v="20"/>
    <m/>
    <n v="0"/>
    <n v="400000"/>
    <n v="380000"/>
    <n v="0"/>
    <n v="0"/>
    <n v="0"/>
    <n v="0"/>
    <n v="0"/>
    <n v="20000"/>
    <m/>
    <m/>
    <m/>
    <m/>
    <m/>
    <n v="0"/>
    <s v="preço"/>
    <s v="preço"/>
    <n v="0"/>
    <s v="preço"/>
    <m/>
    <n v="0"/>
    <n v="0"/>
    <m/>
    <s v="cliente com contrato fornecimento, somente em Fevereiro 2018"/>
    <m/>
    <n v="8"/>
    <n v="42969"/>
    <n v="43150"/>
    <m/>
    <n v="43073"/>
    <n v="43088"/>
    <n v="40179"/>
    <m/>
    <n v="0.5"/>
    <s v="Prospecção"/>
    <s v="Perda"/>
    <x v="37"/>
    <s v="perdemos por deixar faltar sacolas , cliente não quis mais abrir preços"/>
    <m/>
  </r>
  <r>
    <x v="2"/>
    <s v="Eliane Rocha"/>
    <s v="ASICS"/>
    <s v="ASICS"/>
    <s v="André"/>
    <s v="comprador"/>
    <s v="5056-8400 "/>
    <s v="andre.sena@asics.com"/>
    <s v="SP"/>
    <s v="Calçados"/>
    <n v="15"/>
    <m/>
    <n v="150000"/>
    <n v="300000"/>
    <n v="0"/>
    <n v="290000"/>
    <n v="10000"/>
    <n v="0"/>
    <n v="0"/>
    <n v="0"/>
    <n v="0"/>
    <m/>
    <m/>
    <m/>
    <m/>
    <m/>
    <n v="0"/>
    <s v="sacola manual , quantidade pequena para loja Tiger"/>
    <s v="sacola manual , quantidade pequena para loja Tiger"/>
    <n v="0"/>
    <s v="sacola manual , quantidade pequena para loja Tiger"/>
    <m/>
    <n v="0"/>
    <n v="0"/>
    <m/>
    <m/>
    <m/>
    <n v="14"/>
    <n v="43087"/>
    <n v="43153"/>
    <n v="43174"/>
    <n v="43174"/>
    <n v="43088"/>
    <n v="42005"/>
    <m/>
    <n v="1"/>
    <s v="Fechamento"/>
    <s v="Sucesso"/>
    <x v="1"/>
    <s v="Vifran fornecedor em 2016 a 2017, encerrando contrato, fornecimento 100% nobel"/>
    <m/>
  </r>
  <r>
    <x v="2"/>
    <s v="Eliane Rocha"/>
    <s v="BALONE"/>
    <s v="BALONE"/>
    <m/>
    <m/>
    <m/>
    <m/>
    <m/>
    <m/>
    <m/>
    <m/>
    <m/>
    <m/>
    <m/>
    <m/>
    <m/>
    <m/>
    <m/>
    <m/>
    <m/>
    <m/>
    <m/>
    <m/>
    <m/>
    <m/>
    <n v="0"/>
    <m/>
    <m/>
    <n v="0"/>
    <m/>
    <m/>
    <n v="0"/>
    <n v="0"/>
    <m/>
    <m/>
    <m/>
    <m/>
    <m/>
    <m/>
    <m/>
    <m/>
    <n v="15"/>
    <m/>
    <m/>
    <m/>
    <s v="Prospecção"/>
    <m/>
    <x v="11"/>
    <m/>
    <m/>
  </r>
  <r>
    <x v="2"/>
    <s v="Eliane Rocha"/>
    <s v="BARREIROS E ALMEIDA LTDA"/>
    <s v="BARREIROS E ALMEIDA LTDA"/>
    <s v="João "/>
    <s v="Diretor comercial"/>
    <s v="(68) 3223-3507"/>
    <s v="joao@vlg.com.br"/>
    <s v="AC"/>
    <s v="Confecção"/>
    <n v="7"/>
    <m/>
    <n v="0"/>
    <n v="180000"/>
    <n v="150000"/>
    <n v="0"/>
    <n v="0"/>
    <n v="0"/>
    <n v="0"/>
    <n v="0"/>
    <n v="10000"/>
    <m/>
    <m/>
    <m/>
    <m/>
    <m/>
    <n v="0"/>
    <n v="0"/>
    <n v="0"/>
    <n v="0"/>
    <n v="0"/>
    <m/>
    <n v="0"/>
    <n v="0"/>
    <m/>
    <m/>
    <m/>
    <n v="3"/>
    <s v="sem informação"/>
    <m/>
    <m/>
    <n v="43073"/>
    <n v="43088"/>
    <n v="40179"/>
    <m/>
    <n v="0.5"/>
    <s v="Prospecção"/>
    <s v="Perda"/>
    <x v="36"/>
    <m/>
    <m/>
  </r>
  <r>
    <x v="2"/>
    <s v="Eliane Rocha"/>
    <s v="Becker calçados"/>
    <s v="Becker calçados"/>
    <s v="roberto"/>
    <s v="comprador"/>
    <s v="(11) 4334.5445"/>
    <s v="roberto@becker.com.br"/>
    <s v="SP"/>
    <s v="Vestuário"/>
    <n v="17"/>
    <m/>
    <n v="320000"/>
    <n v="350000"/>
    <n v="100000"/>
    <n v="200000"/>
    <n v="0"/>
    <n v="0"/>
    <n v="0"/>
    <n v="0"/>
    <n v="20000"/>
    <m/>
    <m/>
    <m/>
    <m/>
    <m/>
    <n v="0"/>
    <n v="0"/>
    <n v="0"/>
    <n v="0"/>
    <n v="0"/>
    <m/>
    <n v="0"/>
    <n v="0"/>
    <m/>
    <m/>
    <m/>
    <n v="8"/>
    <s v="11/12/2p017"/>
    <n v="43119"/>
    <m/>
    <n v="43175"/>
    <s v="26/-2/2018"/>
    <n v="41306"/>
    <m/>
    <n v="1"/>
    <s v="Fechamento"/>
    <s v="Sucesso"/>
    <x v="38"/>
    <m/>
    <m/>
  </r>
  <r>
    <x v="2"/>
    <s v="Eliane Rocha"/>
    <s v="BioExtratus"/>
    <s v="BioExtratus"/>
    <s v="Roberto"/>
    <s v="comprador"/>
    <s v="(31) 3223.1223"/>
    <s v="compras@bioextratus.com.br"/>
    <s v="MG"/>
    <s v="Cosméticos"/>
    <s v="revendedoras"/>
    <m/>
    <n v="0"/>
    <n v="200000"/>
    <n v="200000"/>
    <n v="0"/>
    <n v="0"/>
    <n v="0"/>
    <n v="0"/>
    <n v="0"/>
    <n v="0"/>
    <m/>
    <m/>
    <m/>
    <m/>
    <m/>
    <n v="0"/>
    <n v="0"/>
    <n v="0"/>
    <n v="0"/>
    <n v="0"/>
    <m/>
    <n v="0"/>
    <n v="0"/>
    <m/>
    <s v="aprovação da Verba para Bioextratus"/>
    <m/>
    <n v="0"/>
    <s v="sem informação"/>
    <m/>
    <m/>
    <n v="43073"/>
    <n v="43088"/>
    <n v="41307"/>
    <m/>
    <n v="0.8"/>
    <s v="Oportunidade"/>
    <s v="Aberto"/>
    <x v="36"/>
    <m/>
    <m/>
  </r>
  <r>
    <x v="2"/>
    <s v="Eliane Rocha"/>
    <s v="CAEDU"/>
    <s v="CAEDU"/>
    <s v="Ana Teixeira e Raphael Anderaos"/>
    <s v="compradora"/>
    <s v="(11) 3738-2000 "/>
    <s v="ana.teixera@caedu.com.br"/>
    <s v="SP"/>
    <s v="Confecção"/>
    <n v="47"/>
    <m/>
    <n v="0"/>
    <n v="1100000"/>
    <n v="800000"/>
    <n v="0"/>
    <n v="0"/>
    <n v="0"/>
    <n v="0"/>
    <n v="0"/>
    <n v="300000"/>
    <m/>
    <m/>
    <m/>
    <m/>
    <m/>
    <n v="0"/>
    <n v="0"/>
    <n v="0"/>
    <n v="0"/>
    <n v="0"/>
    <m/>
    <n v="0"/>
    <n v="0"/>
    <m/>
    <s v="negociação com novo comprador"/>
    <s v="Oferecer kit presente (Saco de presente para venda na loja)"/>
    <n v="5"/>
    <n v="2014"/>
    <n v="43151"/>
    <n v="43173"/>
    <n v="42445"/>
    <n v="43157"/>
    <n v="41974"/>
    <m/>
    <n v="0.5"/>
    <s v="Prospecção"/>
    <s v="Perda"/>
    <x v="39"/>
    <s v="mudou a compradora Maio 2017 - 23/02 material em desenvolvimento para aprsentação protótipo -"/>
    <m/>
  </r>
  <r>
    <x v="2"/>
    <s v="Eliane Rocha"/>
    <s v="Canção Nova"/>
    <s v="Canção Nova"/>
    <s v="João "/>
    <s v="comprador"/>
    <s v="(11)2122.5164"/>
    <s v="joao@cancaonova.com.br"/>
    <s v="SP"/>
    <s v="Artigos "/>
    <n v="17"/>
    <m/>
    <n v="0"/>
    <n v="150000"/>
    <n v="150000"/>
    <n v="0"/>
    <n v="0"/>
    <n v="0"/>
    <n v="0"/>
    <n v="0"/>
    <n v="0"/>
    <m/>
    <m/>
    <m/>
    <m/>
    <m/>
    <n v="0"/>
    <n v="0"/>
    <n v="0"/>
    <n v="0"/>
    <n v="0"/>
    <m/>
    <n v="0"/>
    <n v="0"/>
    <m/>
    <m/>
    <m/>
    <n v="3"/>
    <n v="2013"/>
    <m/>
    <m/>
    <n v="43073"/>
    <n v="43088"/>
    <n v="41306"/>
    <m/>
    <n v="0.5"/>
    <s v="Prospecção"/>
    <s v="Perda"/>
    <x v="40"/>
    <m/>
    <m/>
  </r>
  <r>
    <x v="2"/>
    <s v="Eliane Rocha"/>
    <s v="CArmem Steffens (Liberado para Zé em Janeiro 2016)"/>
    <s v="CArmem Steffens (Liberado para Zé em Janeiro 2016)"/>
    <s v="Ademir "/>
    <s v="compras"/>
    <m/>
    <s v="ademir@carmensteffens.com.br"/>
    <s v="SP"/>
    <s v="Calçados"/>
    <m/>
    <m/>
    <m/>
    <n v="2700000"/>
    <m/>
    <m/>
    <n v="1900000"/>
    <n v="500000"/>
    <m/>
    <m/>
    <n v="300000"/>
    <m/>
    <m/>
    <m/>
    <m/>
    <m/>
    <n v="0"/>
    <n v="0"/>
    <n v="0"/>
    <n v="0"/>
    <n v="0"/>
    <m/>
    <n v="0"/>
    <n v="0"/>
    <m/>
    <m/>
    <m/>
    <n v="2"/>
    <n v="2015"/>
    <m/>
    <m/>
    <m/>
    <n v="15"/>
    <n v="41315"/>
    <m/>
    <m/>
    <s v="Prospecção"/>
    <s v="Perda"/>
    <x v="1"/>
    <m/>
    <m/>
  </r>
  <r>
    <x v="2"/>
    <s v="Eliane Rocha"/>
    <s v="CARMIM"/>
    <s v="CARMIM"/>
    <s v="Claudia"/>
    <s v="marketing"/>
    <s v="11 5084.3336 RAMAL 255"/>
    <s v="claudia@carmim.com.br"/>
    <s v="SP"/>
    <s v="Confecção"/>
    <n v="4"/>
    <m/>
    <n v="0"/>
    <n v="150000"/>
    <s v="150.000,00 (rafia)"/>
    <n v="0"/>
    <n v="0"/>
    <n v="0"/>
    <n v="0"/>
    <n v="0"/>
    <n v="0"/>
    <m/>
    <m/>
    <m/>
    <m/>
    <m/>
    <n v="0"/>
    <n v="0"/>
    <n v="0"/>
    <n v="0"/>
    <n v="0"/>
    <m/>
    <n v="0"/>
    <n v="0"/>
    <m/>
    <m/>
    <m/>
    <n v="6"/>
    <m/>
    <m/>
    <m/>
    <n v="43073"/>
    <n v="43088"/>
    <n v="41315"/>
    <m/>
    <n v="0.5"/>
    <s v="Prospecção"/>
    <s v="Perda"/>
    <x v="36"/>
    <m/>
    <m/>
  </r>
  <r>
    <x v="2"/>
    <s v="Eliane Rocha"/>
    <s v="CIATOY BRINQUEDOS LTDA EPP"/>
    <s v="CIATOY BRINQUEDOS LTDA EPP"/>
    <s v="carlos"/>
    <s v="diretor"/>
    <s v="(61) 3032 6222"/>
    <s v="carlos@ciatoy.com.br"/>
    <s v="GO"/>
    <s v="Outros"/>
    <n v="12"/>
    <m/>
    <n v="450000"/>
    <n v="700000"/>
    <n v="600000"/>
    <m/>
    <m/>
    <n v="0"/>
    <n v="0"/>
    <n v="0"/>
    <n v="100000"/>
    <m/>
    <m/>
    <m/>
    <m/>
    <m/>
    <n v="0"/>
    <n v="0"/>
    <n v="0"/>
    <n v="0"/>
    <n v="0"/>
    <m/>
    <n v="0"/>
    <n v="0"/>
    <m/>
    <m/>
    <m/>
    <n v="5"/>
    <n v="2005"/>
    <m/>
    <m/>
    <n v="43174"/>
    <s v="30/02/2018"/>
    <n v="38362"/>
    <m/>
    <n v="1"/>
    <s v="Fechamento"/>
    <s v="Sucesso"/>
    <x v="41"/>
    <m/>
    <m/>
  </r>
  <r>
    <x v="2"/>
    <s v="Eliane Rocha"/>
    <s v="claro"/>
    <s v="claro"/>
    <s v="Alexandra M. de Souza"/>
    <s v="diretoria de compras"/>
    <s v="(11)9415-6254"/>
    <s v="Alexandra.Souza@claro.com.br"/>
    <s v="SP"/>
    <s v="Telefonia"/>
    <n v="400"/>
    <m/>
    <n v="0"/>
    <n v="4000000"/>
    <n v="3000000"/>
    <n v="0"/>
    <n v="1000000"/>
    <n v="0"/>
    <n v="0"/>
    <n v="0"/>
    <n v="0"/>
    <m/>
    <m/>
    <m/>
    <m/>
    <m/>
    <n v="0"/>
    <n v="0"/>
    <n v="0"/>
    <n v="0"/>
    <n v="0"/>
    <m/>
    <n v="0"/>
    <n v="0"/>
    <m/>
    <s v="Aguardar abertura do BID de compras"/>
    <m/>
    <n v="2"/>
    <n v="2014"/>
    <m/>
    <m/>
    <n v="43134"/>
    <n v="43134"/>
    <n v="41708"/>
    <m/>
    <n v="0.5"/>
    <s v="Prospecção"/>
    <s v="Perda"/>
    <x v="0"/>
    <m/>
    <m/>
  </r>
  <r>
    <x v="2"/>
    <s v="Eliane Rocha"/>
    <s v="Collins"/>
    <s v="Collins"/>
    <s v="luciane Calmon/Juiana Santos "/>
    <s v="Analista de Mkt"/>
    <s v="11 3224-0555"/>
    <s v="juliana.santos@modacollins.com.br"/>
    <s v="SP"/>
    <s v="Confecção"/>
    <n v="60"/>
    <m/>
    <n v="0"/>
    <n v="1100000"/>
    <n v="600000"/>
    <n v="400000"/>
    <n v="0"/>
    <n v="0"/>
    <n v="0"/>
    <n v="0"/>
    <n v="100000"/>
    <m/>
    <m/>
    <m/>
    <m/>
    <m/>
    <n v="0"/>
    <n v="0"/>
    <n v="0"/>
    <n v="0"/>
    <n v="0"/>
    <m/>
    <n v="0"/>
    <n v="0"/>
    <m/>
    <m/>
    <m/>
    <n v="3"/>
    <n v="2015"/>
    <m/>
    <m/>
    <n v="43073"/>
    <n v="43088"/>
    <n v="41640"/>
    <m/>
    <n v="0.5"/>
    <s v="Prospecção"/>
    <s v="Perda"/>
    <x v="9"/>
    <s v="Cliente com problemas serios de pagamento - Sem crédito"/>
    <m/>
  </r>
  <r>
    <x v="2"/>
    <s v="Eliane Rocha"/>
    <s v="CONFECCOES P.A FASHION LTDA"/>
    <s v="CONFECCOES P.A FASHION LTDA"/>
    <s v="Ana Luiza"/>
    <s v="assistente administrativo"/>
    <s v="11 3224-0555"/>
    <s v="adm@pa.com.br"/>
    <s v="SP"/>
    <s v="Confecção"/>
    <n v="13"/>
    <m/>
    <n v="0"/>
    <n v="320000"/>
    <n v="0"/>
    <n v="0"/>
    <n v="300000"/>
    <n v="0"/>
    <n v="0"/>
    <n v="0"/>
    <n v="20000"/>
    <m/>
    <m/>
    <m/>
    <m/>
    <m/>
    <n v="0"/>
    <n v="0"/>
    <n v="0"/>
    <n v="0"/>
    <n v="0"/>
    <m/>
    <n v="0"/>
    <n v="0"/>
    <m/>
    <m/>
    <m/>
    <n v="4"/>
    <n v="2015"/>
    <m/>
    <m/>
    <n v="43073"/>
    <n v="43088"/>
    <n v="42005"/>
    <m/>
    <n v="0.5"/>
    <s v="Prospecção"/>
    <s v="Perda"/>
    <x v="35"/>
    <m/>
    <m/>
  </r>
  <r>
    <x v="2"/>
    <s v="Eliane Rocha"/>
    <s v="Cotton colors"/>
    <s v="Cotton colors"/>
    <s v="Mara Ribeiro"/>
    <s v="compradora"/>
    <s v="(11) 3331-7055"/>
    <s v="mara.ribeiro@cottoncolors.com.br"/>
    <s v="SP"/>
    <s v="Confecção"/>
    <n v="3"/>
    <m/>
    <n v="120000"/>
    <n v="120000"/>
    <n v="120000"/>
    <n v="0"/>
    <n v="0"/>
    <n v="0"/>
    <n v="0"/>
    <n v="0"/>
    <n v="0"/>
    <m/>
    <m/>
    <m/>
    <m/>
    <m/>
    <n v="0"/>
    <n v="0"/>
    <n v="0"/>
    <n v="0"/>
    <n v="0"/>
    <m/>
    <n v="0"/>
    <n v="0"/>
    <m/>
    <m/>
    <m/>
    <n v="4"/>
    <n v="2015"/>
    <m/>
    <m/>
    <n v="43073"/>
    <n v="43088"/>
    <n v="42045"/>
    <m/>
    <n v="1"/>
    <s v="Fechamento"/>
    <s v="Sucesso"/>
    <x v="42"/>
    <m/>
    <m/>
  </r>
  <r>
    <x v="2"/>
    <s v="Eliane Rocha"/>
    <s v="CROCS"/>
    <s v="CROCS"/>
    <s v="Mauricio"/>
    <s v="comprador"/>
    <s v="(11) 3884-2561"/>
    <s v="mcamacho@crocs.com"/>
    <s v="SP"/>
    <s v="Calçados"/>
    <n v="70"/>
    <m/>
    <n v="0"/>
    <n v="600000"/>
    <n v="0"/>
    <n v="550000"/>
    <n v="0"/>
    <n v="0"/>
    <n v="0"/>
    <n v="0"/>
    <n v="50000"/>
    <m/>
    <m/>
    <m/>
    <m/>
    <m/>
    <n v="0"/>
    <n v="0"/>
    <n v="0"/>
    <n v="0"/>
    <n v="0"/>
    <m/>
    <n v="0"/>
    <n v="0"/>
    <m/>
    <m/>
    <m/>
    <n v="2"/>
    <n v="2016"/>
    <m/>
    <m/>
    <n v="43154"/>
    <n v="43154"/>
    <n v="42755"/>
    <m/>
    <n v="0.5"/>
    <s v="Prospecção"/>
    <s v="Perda"/>
    <x v="9"/>
    <s v="Camila compradora de sacolas , foi demitida devido a restruturação da empresa. Mauricio vai cuidar de compras"/>
    <m/>
  </r>
  <r>
    <x v="2"/>
    <s v="Eliane Rocha"/>
    <s v="CVC"/>
    <s v="CVC"/>
    <s v="carla"/>
    <s v="marketing"/>
    <s v="(11)4 21-9110"/>
    <s v="marketing@cvc.com.br"/>
    <s v="SP"/>
    <s v="Outros"/>
    <n v="940"/>
    <m/>
    <n v="0"/>
    <n v="1500000"/>
    <n v="0"/>
    <n v="1500000"/>
    <n v="0"/>
    <n v="0"/>
    <n v="0"/>
    <n v="0"/>
    <n v="0"/>
    <n v="0"/>
    <m/>
    <m/>
    <m/>
    <m/>
    <n v="0"/>
    <n v="0"/>
    <n v="0"/>
    <n v="0"/>
    <n v="0"/>
    <m/>
    <n v="0"/>
    <n v="0"/>
    <m/>
    <m/>
    <m/>
    <n v="1"/>
    <n v="2015"/>
    <m/>
    <m/>
    <n v="43073"/>
    <n v="43088"/>
    <n v="42005"/>
    <m/>
    <n v="0.5"/>
    <s v="Prospecção"/>
    <s v="Perda"/>
    <x v="36"/>
    <m/>
    <m/>
  </r>
  <r>
    <x v="2"/>
    <s v="Eliane Rocha"/>
    <s v="DI GASPAR"/>
    <s v="DI GASPAR"/>
    <s v="Leandro"/>
    <s v="Comprador"/>
    <s v="11-5509-3999"/>
    <s v="leandro@compras.com.br"/>
    <s v="SP"/>
    <s v="Vestuário"/>
    <n v="45"/>
    <m/>
    <n v="1200000"/>
    <n v="1200000"/>
    <n v="1000000"/>
    <n v="0"/>
    <n v="0"/>
    <n v="0"/>
    <n v="0"/>
    <n v="0"/>
    <n v="200000"/>
    <m/>
    <m/>
    <m/>
    <m/>
    <m/>
    <n v="0"/>
    <n v="0"/>
    <n v="0"/>
    <n v="0"/>
    <n v="0"/>
    <m/>
    <n v="0"/>
    <n v="0"/>
    <m/>
    <m/>
    <m/>
    <n v="11"/>
    <n v="2014"/>
    <n v="43157"/>
    <m/>
    <n v="43173"/>
    <n v="43164"/>
    <n v="41275"/>
    <m/>
    <n v="1"/>
    <s v="Fechamento"/>
    <s v="Sucesso"/>
    <x v="12"/>
    <m/>
    <m/>
  </r>
  <r>
    <x v="2"/>
    <s v="Eliane Rocha"/>
    <s v="DOCTOR FEET"/>
    <s v="DOCTOR FEET"/>
    <s v="Priscila Torres"/>
    <s v="Compradora"/>
    <s v="11-3845-9955"/>
    <s v="priscila.torres@doctorfeet.net"/>
    <s v="SP"/>
    <s v="Outros"/>
    <n v="62"/>
    <m/>
    <n v="0"/>
    <n v="600000"/>
    <n v="600000"/>
    <n v="0"/>
    <n v="0"/>
    <n v="0"/>
    <n v="0"/>
    <n v="0"/>
    <n v="0"/>
    <m/>
    <m/>
    <m/>
    <m/>
    <m/>
    <n v="0"/>
    <n v="0"/>
    <n v="0"/>
    <n v="0"/>
    <n v="0"/>
    <m/>
    <n v="0"/>
    <n v="0"/>
    <m/>
    <m/>
    <m/>
    <n v="2"/>
    <n v="2016"/>
    <m/>
    <m/>
    <n v="43073"/>
    <n v="43088"/>
    <n v="41640"/>
    <m/>
    <n v="0.5"/>
    <s v="Prospecção"/>
    <s v="Perda"/>
    <x v="41"/>
    <m/>
    <m/>
  </r>
  <r>
    <x v="2"/>
    <s v="Eliane Rocha"/>
    <s v="FASCAR"/>
    <s v="FASCAR"/>
    <s v="Claudia"/>
    <s v="compradora"/>
    <s v="11) 3255 6733"/>
    <s v="claudia@fascar.com.br"/>
    <s v="SP"/>
    <s v="Calçados"/>
    <n v="25"/>
    <m/>
    <n v="25000"/>
    <n v="500000"/>
    <n v="0"/>
    <n v="0"/>
    <n v="450000"/>
    <n v="0"/>
    <n v="0"/>
    <n v="0"/>
    <s v="15.000.00"/>
    <m/>
    <m/>
    <m/>
    <m/>
    <m/>
    <n v="0"/>
    <n v="0"/>
    <n v="0"/>
    <n v="0"/>
    <n v="0"/>
    <m/>
    <n v="0"/>
    <n v="0"/>
    <m/>
    <m/>
    <m/>
    <n v="6"/>
    <n v="2016"/>
    <n v="43159"/>
    <m/>
    <n v="43174"/>
    <n v="43159"/>
    <n v="42014"/>
    <m/>
    <n v="0.7"/>
    <s v="Fechamento"/>
    <s v="Sucesso"/>
    <x v="43"/>
    <s v="Reunião com Eduardo H. para 28/02 , apresentaçaõ do protótipo"/>
    <m/>
  </r>
  <r>
    <x v="2"/>
    <s v="Eliane Rocha"/>
    <s v="FastShop"/>
    <s v="FastShop"/>
    <s v="Tatiana"/>
    <s v="Compradora"/>
    <s v="3232-3008"/>
    <s v="tatiana@fastshop.com.br"/>
    <s v="SP"/>
    <s v="Eletro &amp; Eletrônicos"/>
    <n v="90"/>
    <m/>
    <n v="600000"/>
    <s v="1300.000.00"/>
    <n v="1000000"/>
    <n v="200000"/>
    <n v="0"/>
    <n v="0"/>
    <n v="100000"/>
    <n v="0"/>
    <n v="0"/>
    <m/>
    <m/>
    <m/>
    <m/>
    <m/>
    <n v="0"/>
    <s v="saco de segurança com plastico bolha"/>
    <n v="0"/>
    <n v="0"/>
    <s v="saco de segurança com plastico bolha"/>
    <m/>
    <n v="0"/>
    <n v="0"/>
    <m/>
    <m/>
    <m/>
    <n v="14"/>
    <n v="2013"/>
    <n v="43174"/>
    <m/>
    <n v="43175"/>
    <n v="43146"/>
    <n v="38534"/>
    <m/>
    <n v="1"/>
    <s v="Fechamento"/>
    <s v="Sucesso"/>
    <x v="36"/>
    <s v="Plástico "/>
    <m/>
  </r>
  <r>
    <x v="2"/>
    <s v="Eliane Rocha"/>
    <s v="FATTO A MANO (JR e Eliane)"/>
    <s v="FATTO A MANO (JR e Eliane)"/>
    <s v="Felipe Dal Robere"/>
    <s v="Analista de Mkt"/>
    <s v="(11) 2588.0369"/>
    <s v="felipe@fattoamano.com.br"/>
    <s v="SP"/>
    <s v="Confecção"/>
    <n v="81"/>
    <m/>
    <n v="0"/>
    <s v="950.000.00"/>
    <n v="0"/>
    <n v="0"/>
    <s v="700.000.00"/>
    <n v="200000"/>
    <n v="0"/>
    <n v="0"/>
    <s v="50.000.00"/>
    <m/>
    <m/>
    <m/>
    <m/>
    <m/>
    <n v="0"/>
    <m/>
    <n v="0"/>
    <n v="0"/>
    <n v="0"/>
    <m/>
    <n v="0"/>
    <n v="0"/>
    <m/>
    <m/>
    <m/>
    <m/>
    <m/>
    <m/>
    <m/>
    <n v="43073"/>
    <n v="43088"/>
    <n v="41275"/>
    <m/>
    <m/>
    <s v="Prospecção"/>
    <s v="Perda"/>
    <x v="11"/>
    <m/>
    <m/>
  </r>
  <r>
    <x v="2"/>
    <s v="Eliane Rocha"/>
    <s v="FERRACHE MODA LTDA. (declinando)"/>
    <s v="FERRACHE MODA LTDA. (declinando)"/>
    <m/>
    <m/>
    <s v="(11) 3872 9044"/>
    <m/>
    <m/>
    <m/>
    <m/>
    <m/>
    <m/>
    <m/>
    <m/>
    <m/>
    <m/>
    <m/>
    <m/>
    <m/>
    <m/>
    <m/>
    <m/>
    <m/>
    <m/>
    <m/>
    <n v="0"/>
    <m/>
    <n v="0"/>
    <n v="0"/>
    <n v="0"/>
    <m/>
    <n v="0"/>
    <n v="0"/>
    <m/>
    <m/>
    <m/>
    <m/>
    <m/>
    <m/>
    <m/>
    <m/>
    <n v="15"/>
    <m/>
    <m/>
    <m/>
    <s v="Prospecção"/>
    <m/>
    <x v="11"/>
    <m/>
    <m/>
  </r>
  <r>
    <x v="2"/>
    <s v="Eliane Rocha"/>
    <s v="Fini Comercial Ltda"/>
    <s v="Fini Comercial Ltda"/>
    <s v="patricia"/>
    <s v="marketing"/>
    <s v="(11) 3224.5445"/>
    <s v="marketing@fini.com"/>
    <s v="SP"/>
    <s v="Alimentos e bebidas"/>
    <n v="51"/>
    <m/>
    <n v="0"/>
    <s v="350.000.00"/>
    <n v="0"/>
    <n v="0"/>
    <n v="0"/>
    <n v="0"/>
    <n v="0"/>
    <n v="0"/>
    <n v="0"/>
    <m/>
    <m/>
    <m/>
    <m/>
    <m/>
    <n v="0"/>
    <n v="0"/>
    <n v="0"/>
    <n v="0"/>
    <n v="0"/>
    <m/>
    <n v="0"/>
    <n v="0"/>
    <m/>
    <m/>
    <m/>
    <n v="0"/>
    <n v="2015"/>
    <m/>
    <m/>
    <n v="43073"/>
    <n v="43088"/>
    <n v="42401"/>
    <m/>
    <n v="0.5"/>
    <s v="Prospecção"/>
    <s v="Perda"/>
    <x v="44"/>
    <m/>
    <m/>
  </r>
  <r>
    <x v="2"/>
    <s v="Eliane Rocha"/>
    <s v="Fleury"/>
    <s v="Fleury"/>
    <s v="alexandra "/>
    <s v="suprimentos"/>
    <s v="(11)5033-9589"/>
    <s v="alexandra@grupofleury.com.br"/>
    <s v="SP"/>
    <s v="Outros"/>
    <n v="17"/>
    <m/>
    <n v="120000"/>
    <n v="300000"/>
    <n v="120000000"/>
    <n v="0"/>
    <n v="0"/>
    <n v="0"/>
    <n v="180000000"/>
    <n v="0"/>
    <n v="0"/>
    <m/>
    <m/>
    <m/>
    <m/>
    <m/>
    <n v="0"/>
    <n v="0"/>
    <n v="0"/>
    <n v="0"/>
    <n v="0"/>
    <m/>
    <n v="0"/>
    <n v="0"/>
    <m/>
    <m/>
    <m/>
    <n v="20"/>
    <n v="2005"/>
    <n v="43130"/>
    <m/>
    <n v="43130"/>
    <n v="43130"/>
    <n v="41306"/>
    <m/>
    <n v="1"/>
    <s v="Prospecção"/>
    <s v="Sucesso"/>
    <x v="11"/>
    <m/>
    <m/>
  </r>
  <r>
    <x v="2"/>
    <s v="Eliane Rocha"/>
    <s v="FORONI Gráfica (declinando)"/>
    <s v="FORONI Gráfica"/>
    <m/>
    <m/>
    <s v="(11) 6167 2096"/>
    <m/>
    <m/>
    <s v="Outros"/>
    <s v="sem loja fisica"/>
    <m/>
    <m/>
    <m/>
    <m/>
    <m/>
    <m/>
    <m/>
    <m/>
    <m/>
    <m/>
    <m/>
    <m/>
    <m/>
    <m/>
    <m/>
    <n v="0"/>
    <n v="0"/>
    <n v="0"/>
    <n v="0"/>
    <n v="0"/>
    <m/>
    <n v="0"/>
    <n v="0"/>
    <m/>
    <m/>
    <m/>
    <m/>
    <m/>
    <m/>
    <m/>
    <n v="43073"/>
    <n v="43088"/>
    <n v="41307"/>
    <m/>
    <m/>
    <s v="Prospecção"/>
    <s v="Perda"/>
    <x v="11"/>
    <m/>
    <m/>
  </r>
  <r>
    <x v="2"/>
    <s v="Eliane Rocha"/>
    <s v="GARBO"/>
    <s v="GARBO"/>
    <s v="Marcos"/>
    <s v="marcos@garbo.com.br"/>
    <s v="3003-1298"/>
    <m/>
    <m/>
    <s v="Confecção"/>
    <n v="42"/>
    <m/>
    <n v="0"/>
    <n v="415000"/>
    <n v="0"/>
    <n v="0"/>
    <n v="350000"/>
    <s v="50.000.00"/>
    <n v="0"/>
    <n v="0"/>
    <n v="15000"/>
    <m/>
    <m/>
    <m/>
    <m/>
    <m/>
    <n v="0"/>
    <n v="0"/>
    <n v="0"/>
    <n v="0"/>
    <n v="0"/>
    <m/>
    <n v="0"/>
    <n v="0"/>
    <m/>
    <m/>
    <m/>
    <n v="2"/>
    <n v="2014"/>
    <m/>
    <m/>
    <n v="43073"/>
    <n v="43088"/>
    <n v="41308"/>
    <m/>
    <n v="0.5"/>
    <s v="Prospecção"/>
    <s v="Perda"/>
    <x v="26"/>
    <m/>
    <m/>
  </r>
  <r>
    <x v="2"/>
    <s v="Eliane Rocha"/>
    <s v="HOKEN (declinando)"/>
    <s v="HOKEN (declinando)"/>
    <m/>
    <m/>
    <s v="17-2136-2600"/>
    <m/>
    <m/>
    <m/>
    <m/>
    <m/>
    <m/>
    <m/>
    <m/>
    <m/>
    <m/>
    <m/>
    <m/>
    <m/>
    <m/>
    <m/>
    <m/>
    <m/>
    <m/>
    <m/>
    <n v="0"/>
    <m/>
    <n v="0"/>
    <n v="0"/>
    <n v="0"/>
    <m/>
    <n v="0"/>
    <n v="0"/>
    <m/>
    <m/>
    <m/>
    <m/>
    <m/>
    <m/>
    <m/>
    <m/>
    <n v="15"/>
    <m/>
    <m/>
    <m/>
    <s v="Prospecção"/>
    <m/>
    <x v="11"/>
    <m/>
    <m/>
  </r>
  <r>
    <x v="2"/>
    <s v="Eliane Rocha"/>
    <s v="HOPE"/>
    <s v="HOPE"/>
    <s v="Nilton"/>
    <s v="nilton@hope.com.br"/>
    <s v="(11) 2169.2238"/>
    <s v="nilton@hope.com.br"/>
    <s v="SP"/>
    <s v="Confecção"/>
    <s v="9 P 150 F  420 L"/>
    <m/>
    <n v="6000"/>
    <n v="3200000"/>
    <n v="0"/>
    <n v="0"/>
    <n v="2500000"/>
    <n v="500000"/>
    <n v="0"/>
    <n v="0"/>
    <n v="200000"/>
    <m/>
    <m/>
    <m/>
    <m/>
    <m/>
    <n v="0"/>
    <m/>
    <n v="0"/>
    <n v="0"/>
    <n v="0"/>
    <m/>
    <n v="0"/>
    <n v="0"/>
    <m/>
    <m/>
    <m/>
    <n v="12"/>
    <n v="2005"/>
    <n v="43116"/>
    <m/>
    <n v="43133"/>
    <n v="43161"/>
    <n v="40941"/>
    <m/>
    <n v="0.5"/>
    <s v="Fechamento"/>
    <s v="Sucesso"/>
    <x v="0"/>
    <m/>
    <m/>
  </r>
  <r>
    <x v="2"/>
    <s v="Eliane Rocha"/>
    <s v="Inovathi"/>
    <s v="Inovathi"/>
    <s v="Luciana"/>
    <s v="compradora"/>
    <s v="(11) 2112.5070"/>
    <s v="luciana@inovathi.com.br"/>
    <s v="SP"/>
    <s v="Acessórios"/>
    <n v="30"/>
    <m/>
    <n v="370000"/>
    <n v="385000"/>
    <n v="80000"/>
    <n v="250000"/>
    <n v="0"/>
    <n v="30000"/>
    <n v="0"/>
    <n v="0"/>
    <n v="25000"/>
    <m/>
    <m/>
    <m/>
    <m/>
    <m/>
    <n v="0"/>
    <s v="Desenvolvimento de fechamento de presente e mudança dos lay outs das embalagens"/>
    <n v="0"/>
    <n v="0"/>
    <s v="Desenvolvimento de fechamento de presente e mudança dos lay outs das embalagens"/>
    <m/>
    <n v="0"/>
    <n v="0"/>
    <m/>
    <m/>
    <m/>
    <n v="15"/>
    <n v="2005"/>
    <n v="43137"/>
    <m/>
    <n v="43173"/>
    <m/>
    <n v="43009"/>
    <m/>
    <n v="1"/>
    <s v="Fechamento"/>
    <s v="Sucesso"/>
    <x v="0"/>
    <m/>
    <m/>
  </r>
  <r>
    <x v="2"/>
    <s v="Eliane Rocha"/>
    <s v="INWK "/>
    <s v="INWK "/>
    <s v="Feliciano"/>
    <s v="Supplier Relations"/>
    <s v="(11) 5627.6680"/>
    <s v="fneto@inwk.com"/>
    <s v="SP"/>
    <s v="Agencia"/>
    <m/>
    <m/>
    <n v="0"/>
    <s v="sem estimativa"/>
    <n v="0"/>
    <n v="0"/>
    <n v="0"/>
    <n v="0"/>
    <n v="0"/>
    <n v="0"/>
    <n v="0"/>
    <m/>
    <m/>
    <m/>
    <m/>
    <m/>
    <n v="0"/>
    <n v="0"/>
    <n v="0"/>
    <n v="0"/>
    <n v="0"/>
    <m/>
    <n v="0"/>
    <n v="0"/>
    <m/>
    <m/>
    <m/>
    <n v="4"/>
    <n v="2013"/>
    <m/>
    <m/>
    <m/>
    <n v="15"/>
    <n v="40188"/>
    <m/>
    <n v="0.5"/>
    <s v="Prospecção"/>
    <s v="Perda"/>
    <x v="11"/>
    <m/>
    <m/>
  </r>
  <r>
    <x v="2"/>
    <s v="Eliane Rocha"/>
    <s v="JÔ CALÇADOS"/>
    <s v="JÔ CALÇADOS"/>
    <s v="Romilton"/>
    <s v="comprador"/>
    <s v="(12) 94764.3992"/>
    <s v="romilton@oscar.com.br"/>
    <s v="SP"/>
    <s v="Calçados"/>
    <n v="20"/>
    <m/>
    <n v="0"/>
    <n v="500000"/>
    <n v="450000"/>
    <n v="0"/>
    <n v="0"/>
    <n v="0"/>
    <n v="50000"/>
    <n v="0"/>
    <n v="0"/>
    <m/>
    <m/>
    <m/>
    <m/>
    <m/>
    <n v="0"/>
    <n v="0"/>
    <n v="0"/>
    <n v="0"/>
    <n v="0"/>
    <m/>
    <n v="0"/>
    <n v="0"/>
    <m/>
    <m/>
    <m/>
    <n v="6"/>
    <n v="2013"/>
    <m/>
    <m/>
    <n v="43136"/>
    <n v="43143"/>
    <n v="42036"/>
    <m/>
    <n v="0.5"/>
    <s v="Prospecção"/>
    <s v="Aberto"/>
    <x v="37"/>
    <m/>
    <m/>
  </r>
  <r>
    <x v="2"/>
    <s v="Eliane Rocha"/>
    <s v="kipling"/>
    <s v="kipling"/>
    <s v="sandra"/>
    <s v="marketing"/>
    <s v="(11) 3003-7774"/>
    <s v="compras@kipling.com.br"/>
    <s v="SP"/>
    <s v="Bolsas e couro"/>
    <n v="32"/>
    <m/>
    <n v="0"/>
    <n v="800000"/>
    <n v="500000"/>
    <n v="0"/>
    <n v="200000"/>
    <n v="0"/>
    <n v="0"/>
    <n v="0"/>
    <n v="100000"/>
    <m/>
    <m/>
    <m/>
    <m/>
    <m/>
    <n v="0"/>
    <n v="0"/>
    <n v="0"/>
    <n v="0"/>
    <n v="0"/>
    <m/>
    <n v="0"/>
    <n v="0"/>
    <m/>
    <m/>
    <m/>
    <n v="1"/>
    <n v="2016"/>
    <m/>
    <m/>
    <n v="43073"/>
    <n v="43088"/>
    <n v="42038"/>
    <m/>
    <n v="0.5"/>
    <s v="Prospecção"/>
    <s v="Perda"/>
    <x v="0"/>
    <m/>
    <m/>
  </r>
  <r>
    <x v="2"/>
    <s v="Eliane Rocha"/>
    <s v="kyw"/>
    <s v="kyw"/>
    <s v="andré"/>
    <s v="comprador"/>
    <s v="(11) 5093-3187"/>
    <s v="sac@kyw.com.br"/>
    <s v="SP"/>
    <s v="Vestuário"/>
    <n v="18"/>
    <m/>
    <n v="0"/>
    <n v="300000"/>
    <n v="0"/>
    <n v="0"/>
    <n v="290000"/>
    <n v="0"/>
    <n v="0"/>
    <n v="0"/>
    <n v="10000"/>
    <m/>
    <m/>
    <m/>
    <m/>
    <m/>
    <n v="0"/>
    <n v="0"/>
    <n v="0"/>
    <n v="0"/>
    <n v="0"/>
    <m/>
    <n v="0"/>
    <n v="0"/>
    <m/>
    <m/>
    <m/>
    <m/>
    <m/>
    <m/>
    <m/>
    <n v="43073"/>
    <n v="43088"/>
    <n v="42039"/>
    <m/>
    <n v="0.5"/>
    <s v="Prospecção"/>
    <s v="Perda"/>
    <x v="35"/>
    <m/>
    <m/>
  </r>
  <r>
    <x v="2"/>
    <s v="Eliane Rocha"/>
    <s v="L'occitane (Eliane e Alexandre)"/>
    <s v="L'occitane (Eliane e Alexandre)"/>
    <s v="Juliana Viana"/>
    <s v="Procurement Sourcing Analyst for Marketing "/>
    <s v="11 3957-4503"/>
    <s v="Juliana.VIANA@loccitane.com"/>
    <s v="SP"/>
    <s v="Cosméticos"/>
    <n v="70"/>
    <m/>
    <n v="0"/>
    <n v="1650000"/>
    <n v="0"/>
    <n v="800000"/>
    <n v="0"/>
    <n v="200000"/>
    <n v="150000"/>
    <n v="300000"/>
    <n v="200000"/>
    <m/>
    <m/>
    <m/>
    <m/>
    <m/>
    <n v="0"/>
    <n v="0"/>
    <n v="0"/>
    <n v="0"/>
    <n v="0"/>
    <m/>
    <n v="0"/>
    <n v="0"/>
    <m/>
    <m/>
    <m/>
    <n v="3"/>
    <n v="2015"/>
    <m/>
    <m/>
    <n v="42958"/>
    <n v="15"/>
    <n v="42156"/>
    <m/>
    <n v="0.5"/>
    <s v="Prospecção"/>
    <s v="Perda"/>
    <x v="0"/>
    <m/>
    <m/>
  </r>
  <r>
    <x v="2"/>
    <s v="Eliane Rocha"/>
    <s v="MAMBO SUPERMERCADOS"/>
    <s v="MAMBO SUPERMERCADOS"/>
    <s v="luciana"/>
    <s v="compradora"/>
    <s v="(11) 98181-8966"/>
    <s v="luciana@mambo.com.br"/>
    <s v="SP"/>
    <s v="Alimentos e bebidas"/>
    <n v="10"/>
    <m/>
    <n v="0"/>
    <m/>
    <m/>
    <m/>
    <m/>
    <m/>
    <m/>
    <m/>
    <m/>
    <m/>
    <m/>
    <m/>
    <m/>
    <m/>
    <n v="0"/>
    <n v="0"/>
    <n v="0"/>
    <n v="0"/>
    <n v="0"/>
    <m/>
    <n v="0"/>
    <n v="0"/>
    <m/>
    <m/>
    <m/>
    <n v="1"/>
    <n v="2016"/>
    <m/>
    <m/>
    <n v="43073"/>
    <n v="43088"/>
    <n v="42038"/>
    <m/>
    <n v="0.5"/>
    <s v="Prospecção"/>
    <s v="Perda"/>
    <x v="11"/>
    <m/>
    <m/>
  </r>
  <r>
    <x v="2"/>
    <s v="Eliane Rocha"/>
    <s v="Marcom"/>
    <s v="Marcom"/>
    <s v="Nalva costa"/>
    <s v="compradora"/>
    <s v="(11) 4137-9508"/>
    <s v="dp4@lojasmarcom.com.br"/>
    <s v="SP"/>
    <s v="Vestuário"/>
    <n v="17"/>
    <m/>
    <n v="0"/>
    <n v="350000"/>
    <n v="320000"/>
    <n v="0"/>
    <n v="0"/>
    <n v="0"/>
    <n v="30000"/>
    <n v="0"/>
    <n v="0"/>
    <m/>
    <m/>
    <m/>
    <m/>
    <m/>
    <n v="0"/>
    <n v="0"/>
    <n v="0"/>
    <n v="0"/>
    <n v="0"/>
    <m/>
    <n v="0"/>
    <n v="0"/>
    <m/>
    <m/>
    <m/>
    <n v="4"/>
    <n v="2016"/>
    <m/>
    <m/>
    <n v="43175"/>
    <n v="43175"/>
    <n v="42039"/>
    <m/>
    <n v="0.5"/>
    <s v="Prospecção"/>
    <s v="Perda"/>
    <x v="45"/>
    <m/>
    <m/>
  </r>
  <r>
    <x v="2"/>
    <s v="Eliane Rocha"/>
    <s v="MIROA"/>
    <s v="MIROA"/>
    <s v="Edson "/>
    <s v="comprador "/>
    <s v="(11) 3222-3469"/>
    <s v="edson@miroa.com.br"/>
    <s v="SP"/>
    <s v="Confecção"/>
    <n v="20"/>
    <m/>
    <n v="0"/>
    <n v="400000"/>
    <n v="400000"/>
    <n v="0"/>
    <n v="0"/>
    <n v="0"/>
    <n v="0"/>
    <n v="0"/>
    <n v="0"/>
    <m/>
    <m/>
    <m/>
    <m/>
    <m/>
    <n v="0"/>
    <n v="0"/>
    <n v="0"/>
    <n v="0"/>
    <n v="0"/>
    <m/>
    <n v="0"/>
    <n v="0"/>
    <m/>
    <m/>
    <m/>
    <n v="2"/>
    <n v="2015"/>
    <m/>
    <m/>
    <n v="43073"/>
    <n v="43088"/>
    <n v="42156"/>
    <m/>
    <n v="0.5"/>
    <s v="Prospecção"/>
    <s v="Perda"/>
    <x v="40"/>
    <m/>
    <m/>
  </r>
  <r>
    <x v="2"/>
    <s v="Eliane Rocha"/>
    <s v="MORANA (alexandre)"/>
    <s v="MORANA (alexandre)"/>
    <m/>
    <m/>
    <m/>
    <m/>
    <m/>
    <m/>
    <m/>
    <m/>
    <m/>
    <m/>
    <m/>
    <m/>
    <m/>
    <m/>
    <m/>
    <m/>
    <m/>
    <m/>
    <m/>
    <m/>
    <m/>
    <m/>
    <n v="0"/>
    <n v="0"/>
    <n v="0"/>
    <n v="0"/>
    <n v="0"/>
    <m/>
    <n v="0"/>
    <n v="0"/>
    <m/>
    <m/>
    <m/>
    <m/>
    <n v="2012"/>
    <m/>
    <m/>
    <n v="43074"/>
    <n v="15"/>
    <n v="42038"/>
    <m/>
    <m/>
    <s v="Prospecção"/>
    <m/>
    <x v="11"/>
    <m/>
    <m/>
  </r>
  <r>
    <x v="2"/>
    <s v="Eliane Rocha"/>
    <s v="My Gloss"/>
    <s v="My Gloss"/>
    <s v="Kátia Stocco"/>
    <s v="diretora"/>
    <s v="(11)2601-4426"/>
    <s v="katiaStocco@mygloss.com.br"/>
    <s v="SP"/>
    <s v="Acessórios"/>
    <n v="38"/>
    <m/>
    <n v="0"/>
    <n v="630000"/>
    <n v="0"/>
    <n v="0"/>
    <n v="400000"/>
    <n v="200000"/>
    <n v="0"/>
    <n v="0"/>
    <n v="30000"/>
    <m/>
    <m/>
    <m/>
    <m/>
    <m/>
    <n v="0"/>
    <n v="0"/>
    <n v="0"/>
    <n v="0"/>
    <n v="0"/>
    <m/>
    <n v="0"/>
    <n v="0"/>
    <m/>
    <m/>
    <m/>
    <n v="4"/>
    <n v="2012"/>
    <m/>
    <m/>
    <n v="43075"/>
    <n v="43088"/>
    <n v="42039"/>
    <m/>
    <n v="0.5"/>
    <s v="Prospecção"/>
    <s v="Perda"/>
    <x v="0"/>
    <m/>
    <m/>
  </r>
  <r>
    <x v="2"/>
    <s v="Eliane Rocha"/>
    <s v="Natoon"/>
    <s v="Natoon"/>
    <s v="Silvana"/>
    <s v="compras"/>
    <s v="(11) 3206.1080"/>
    <s v="producao@natoon.com.br"/>
    <s v="SP"/>
    <s v="Confecção"/>
    <n v="18"/>
    <m/>
    <n v="200000"/>
    <n v="350000"/>
    <n v="350000"/>
    <n v="0"/>
    <n v="0"/>
    <n v="0"/>
    <n v="0"/>
    <n v="0"/>
    <n v="0"/>
    <m/>
    <m/>
    <m/>
    <m/>
    <m/>
    <n v="0"/>
    <n v="0"/>
    <n v="0"/>
    <n v="0"/>
    <n v="0"/>
    <m/>
    <n v="0"/>
    <n v="0"/>
    <m/>
    <m/>
    <m/>
    <n v="8"/>
    <n v="2012"/>
    <n v="43152"/>
    <m/>
    <n v="43157"/>
    <s v="15/-2/2018"/>
    <n v="42065"/>
    <m/>
    <n v="1"/>
    <s v="Fechamento"/>
    <s v="Sucesso"/>
    <x v="11"/>
    <m/>
    <m/>
  </r>
  <r>
    <x v="2"/>
    <s v="Eliane Rocha"/>
    <s v="NEXTEL"/>
    <s v="NEXTEL"/>
    <s v="Marilza"/>
    <s v="compras"/>
    <s v="(11) 21451435"/>
    <s v="marilza.silva@nextel.com.br"/>
    <s v="SP"/>
    <s v="Telefonia"/>
    <n v="250"/>
    <m/>
    <n v="0"/>
    <n v="2000000"/>
    <n v="0"/>
    <n v="2000000"/>
    <n v="0"/>
    <n v="0"/>
    <n v="0"/>
    <n v="0"/>
    <n v="0"/>
    <m/>
    <m/>
    <m/>
    <m/>
    <m/>
    <n v="0"/>
    <n v="0"/>
    <n v="0"/>
    <n v="0"/>
    <n v="0"/>
    <m/>
    <n v="0"/>
    <n v="0"/>
    <m/>
    <m/>
    <m/>
    <n v="4"/>
    <n v="2012"/>
    <m/>
    <m/>
    <n v="43077"/>
    <n v="43088"/>
    <n v="42066"/>
    <m/>
    <n v="0.5"/>
    <s v="Prospecção"/>
    <s v="Perda"/>
    <x v="0"/>
    <m/>
    <m/>
  </r>
  <r>
    <x v="2"/>
    <s v="Eliane Rocha"/>
    <s v="NIKE"/>
    <s v="NIKE"/>
    <s v="Spencer"/>
    <s v="suprimentos"/>
    <s v="(11) 2143.3445"/>
    <s v="spencer@nike.com.br"/>
    <s v="SP"/>
    <s v="Confecção"/>
    <n v="35"/>
    <m/>
    <n v="1100000"/>
    <n v="1300000"/>
    <n v="0"/>
    <n v="1100000"/>
    <n v="200000"/>
    <n v="0"/>
    <n v="0"/>
    <n v="0"/>
    <n v="0"/>
    <m/>
    <m/>
    <m/>
    <m/>
    <m/>
    <n v="0"/>
    <n v="0"/>
    <n v="0"/>
    <n v="0"/>
    <n v="0"/>
    <m/>
    <n v="0"/>
    <n v="0"/>
    <m/>
    <m/>
    <m/>
    <n v="9"/>
    <n v="2012"/>
    <n v="43124"/>
    <n v="43147"/>
    <n v="43175"/>
    <n v="43165"/>
    <n v="42067"/>
    <m/>
    <n v="1"/>
    <s v="Prospecção"/>
    <s v="Sucesso"/>
    <x v="0"/>
    <s v="Estamos negociando as lojas Parceiras Nike NSP, cliente reclamou da demora da Nobel para apresentação dos custos . Um Mês para enviar o orçamento."/>
    <m/>
  </r>
  <r>
    <x v="2"/>
    <s v="Eliane Rocha"/>
    <s v="OSCAR"/>
    <s v="OSCAR"/>
    <s v="Romilton"/>
    <s v="Comprador"/>
    <s v="(12) 3933-0668"/>
    <s v="romilton@oscarcalcados.com.br"/>
    <s v="SP"/>
    <s v="Calçados"/>
    <n v="70"/>
    <m/>
    <n v="0"/>
    <n v="1500000"/>
    <n v="1250000"/>
    <n v="250000"/>
    <n v="0"/>
    <n v="0"/>
    <n v="0"/>
    <n v="0"/>
    <n v="8250"/>
    <m/>
    <m/>
    <m/>
    <m/>
    <m/>
    <n v="0"/>
    <n v="0"/>
    <n v="0"/>
    <n v="0"/>
    <n v="0"/>
    <m/>
    <n v="0"/>
    <n v="0"/>
    <m/>
    <s v="Entrega loja a loja, redução de custo."/>
    <m/>
    <n v="5"/>
    <n v="2012"/>
    <n v="43158"/>
    <m/>
    <n v="43174"/>
    <n v="43161"/>
    <n v="42795"/>
    <n v="43172"/>
    <n v="1"/>
    <s v="Fechamento"/>
    <s v="Sucesso"/>
    <x v="46"/>
    <s v="Cliente Aguardando orçamento das Sacolas Bota Oscar, constantine e E-commerce.  Ficha de deseonvolvimento para cotação colocada no sistema em 27/02, não obtivemos retorno até 06.03."/>
    <m/>
  </r>
  <r>
    <x v="2"/>
    <s v="Eliane Rocha"/>
    <s v="Papel Magia"/>
    <s v="Papel Magia"/>
    <s v="joel.paulino"/>
    <s v="comprador"/>
    <s v="(11) 3818.4711"/>
    <s v="joel.paulino@papelmagia.com.br"/>
    <s v="SP"/>
    <s v="Educacional"/>
    <n v="12"/>
    <m/>
    <n v="0"/>
    <n v="150000"/>
    <n v="150000"/>
    <n v="0"/>
    <n v="0"/>
    <n v="0"/>
    <n v="0"/>
    <n v="0"/>
    <n v="0"/>
    <m/>
    <m/>
    <m/>
    <m/>
    <m/>
    <n v="0"/>
    <n v="0"/>
    <n v="0"/>
    <n v="0"/>
    <n v="0"/>
    <m/>
    <n v="0"/>
    <n v="0"/>
    <m/>
    <m/>
    <m/>
    <n v="6"/>
    <n v="2012"/>
    <m/>
    <m/>
    <n v="43080"/>
    <n v="15"/>
    <n v="38363"/>
    <m/>
    <n v="0.5"/>
    <s v="Prospecção"/>
    <s v="Perda"/>
    <x v="41"/>
    <m/>
    <m/>
  </r>
  <r>
    <x v="2"/>
    <s v="Eliane Rocha"/>
    <s v="PB KIDS/Hi Happy"/>
    <s v="PB KIDS"/>
    <m/>
    <m/>
    <m/>
    <m/>
    <s v="SP"/>
    <s v="Outros"/>
    <n v="200"/>
    <m/>
    <n v="0"/>
    <n v="2800000"/>
    <n v="2500000"/>
    <n v="0"/>
    <n v="0"/>
    <n v="0"/>
    <n v="0"/>
    <n v="0"/>
    <n v="300000"/>
    <m/>
    <m/>
    <m/>
    <m/>
    <m/>
    <n v="0"/>
    <n v="0"/>
    <n v="0"/>
    <n v="0"/>
    <n v="0"/>
    <m/>
    <n v="0"/>
    <n v="0"/>
    <m/>
    <m/>
    <m/>
    <n v="1"/>
    <n v="2012"/>
    <m/>
    <m/>
    <n v="43081"/>
    <n v="43088"/>
    <n v="42036"/>
    <m/>
    <n v="0.5"/>
    <s v="Prospecção"/>
    <s v="Perda"/>
    <x v="22"/>
    <m/>
    <m/>
  </r>
  <r>
    <x v="2"/>
    <s v="Eliane Rocha"/>
    <s v="PHLORACEAE"/>
    <s v="PHLORACEAE"/>
    <m/>
    <m/>
    <s v="(65) 3315 1000"/>
    <m/>
    <m/>
    <m/>
    <m/>
    <m/>
    <n v="0"/>
    <m/>
    <m/>
    <m/>
    <m/>
    <m/>
    <m/>
    <m/>
    <m/>
    <m/>
    <m/>
    <m/>
    <m/>
    <m/>
    <n v="0"/>
    <n v="0"/>
    <n v="0"/>
    <n v="0"/>
    <n v="0"/>
    <m/>
    <n v="0"/>
    <n v="0"/>
    <m/>
    <m/>
    <m/>
    <m/>
    <m/>
    <m/>
    <m/>
    <m/>
    <m/>
    <m/>
    <m/>
    <m/>
    <s v="Prospecção"/>
    <m/>
    <x v="11"/>
    <m/>
    <m/>
  </r>
  <r>
    <x v="2"/>
    <s v="Eliane Rocha"/>
    <s v="PHLORACEAE (Gerencia Sandra)"/>
    <s v="PHLORACEAE (Gerencia Sandra)"/>
    <m/>
    <m/>
    <s v="(43) 3344 2747"/>
    <m/>
    <m/>
    <m/>
    <m/>
    <m/>
    <n v="0"/>
    <m/>
    <m/>
    <m/>
    <m/>
    <m/>
    <m/>
    <m/>
    <m/>
    <m/>
    <m/>
    <m/>
    <m/>
    <m/>
    <n v="0"/>
    <n v="0"/>
    <n v="0"/>
    <n v="0"/>
    <n v="0"/>
    <m/>
    <n v="0"/>
    <n v="0"/>
    <m/>
    <m/>
    <m/>
    <m/>
    <m/>
    <m/>
    <m/>
    <m/>
    <m/>
    <m/>
    <m/>
    <m/>
    <s v="Prospecção"/>
    <m/>
    <x v="11"/>
    <m/>
    <m/>
  </r>
  <r>
    <x v="2"/>
    <s v="Eliane Rocha"/>
    <s v="PLUS SIZE "/>
    <s v="PLUS SIZE "/>
    <s v="Adriana"/>
    <s v="compradore"/>
    <s v="(11) 3361-3177"/>
    <s v="adriana@plussize.com.br"/>
    <s v="SP"/>
    <s v="Confecção"/>
    <n v="12"/>
    <m/>
    <n v="0"/>
    <n v="180000"/>
    <n v="180000"/>
    <n v="0"/>
    <n v="30000"/>
    <n v="0"/>
    <n v="0"/>
    <n v="0"/>
    <n v="0"/>
    <m/>
    <m/>
    <m/>
    <m/>
    <m/>
    <n v="0"/>
    <n v="0"/>
    <n v="0"/>
    <n v="0"/>
    <n v="0"/>
    <m/>
    <n v="0"/>
    <n v="0"/>
    <m/>
    <m/>
    <m/>
    <n v="2"/>
    <n v="2012"/>
    <m/>
    <m/>
    <n v="43073"/>
    <n v="43088"/>
    <n v="42040"/>
    <m/>
    <n v="0.5"/>
    <s v="Prospecção"/>
    <s v="Perda"/>
    <x v="47"/>
    <m/>
    <m/>
  </r>
  <r>
    <x v="2"/>
    <s v="Eliane Rocha"/>
    <s v="PONTAL - JR + Eliane"/>
    <s v="PONTAL - JR + Eliane"/>
    <s v="Gabriella "/>
    <s v="diretora"/>
    <s v="(11) 29761690"/>
    <s v="gabriela@pontal.com.br"/>
    <s v="SP"/>
    <s v="Calçados"/>
    <n v="40"/>
    <m/>
    <n v="0"/>
    <n v="1300000"/>
    <n v="1300000"/>
    <n v="0"/>
    <n v="0"/>
    <n v="0"/>
    <n v="0"/>
    <n v="0"/>
    <n v="0"/>
    <m/>
    <m/>
    <m/>
    <m/>
    <m/>
    <n v="0"/>
    <n v="0"/>
    <n v="0"/>
    <n v="0"/>
    <n v="0"/>
    <m/>
    <n v="0"/>
    <n v="0"/>
    <m/>
    <m/>
    <m/>
    <n v="4"/>
    <n v="2012"/>
    <m/>
    <m/>
    <n v="43073"/>
    <n v="43088"/>
    <n v="42041"/>
    <m/>
    <n v="0.5"/>
    <s v="Negociação"/>
    <s v="Aberto"/>
    <x v="12"/>
    <m/>
    <m/>
  </r>
  <r>
    <x v="2"/>
    <s v="Eliane Rocha"/>
    <s v="PUMA"/>
    <s v="PUMA"/>
    <m/>
    <m/>
    <s v="11-2135-9926"/>
    <m/>
    <m/>
    <s v="Esporte"/>
    <n v="3"/>
    <m/>
    <n v="0"/>
    <n v="80000"/>
    <n v="0"/>
    <n v="80000"/>
    <n v="0"/>
    <n v="0"/>
    <n v="0"/>
    <n v="0"/>
    <n v="0"/>
    <m/>
    <m/>
    <m/>
    <m/>
    <m/>
    <n v="0"/>
    <n v="0"/>
    <n v="0"/>
    <n v="0"/>
    <n v="0"/>
    <m/>
    <n v="0"/>
    <n v="0"/>
    <m/>
    <m/>
    <m/>
    <n v="1"/>
    <n v="2012"/>
    <m/>
    <m/>
    <n v="43073"/>
    <n v="43088"/>
    <n v="42042"/>
    <m/>
    <n v="0.5"/>
    <s v="Prospecção"/>
    <s v="Perda"/>
    <x v="48"/>
    <m/>
    <m/>
  </r>
  <r>
    <x v="2"/>
    <s v="Eliane Rocha"/>
    <s v="Ruthless"/>
    <s v="Ruthless"/>
    <s v="leonette"/>
    <s v="compradora"/>
    <s v="(13) 3356.4188"/>
    <s v="leonetteoliveria@gmail.com"/>
    <s v="SP"/>
    <s v="Vestuário"/>
    <n v="6"/>
    <m/>
    <n v="100000"/>
    <n v="110000"/>
    <n v="0"/>
    <n v="0"/>
    <n v="0"/>
    <n v="0"/>
    <n v="0"/>
    <n v="0"/>
    <n v="10000"/>
    <m/>
    <m/>
    <m/>
    <m/>
    <m/>
    <n v="0"/>
    <n v="0"/>
    <n v="0"/>
    <n v="0"/>
    <n v="0"/>
    <m/>
    <n v="0"/>
    <n v="0"/>
    <m/>
    <m/>
    <m/>
    <n v="2"/>
    <n v="2012"/>
    <m/>
    <m/>
    <n v="43073"/>
    <n v="43088"/>
    <n v="42043"/>
    <m/>
    <n v="1"/>
    <s v="Fechamento"/>
    <s v="Sucesso"/>
    <x v="36"/>
    <m/>
    <m/>
  </r>
  <r>
    <x v="2"/>
    <s v="Eliane Rocha"/>
    <s v="Sandry"/>
    <s v="Sandry"/>
    <s v="Vinicius"/>
    <s v="comprador"/>
    <s v="(11) 3218.2910"/>
    <s v="viniciussantos@sandry.com.br"/>
    <s v="SP"/>
    <s v="Confecção"/>
    <n v="18"/>
    <m/>
    <n v="230000"/>
    <n v="230000"/>
    <n v="220000"/>
    <n v="0"/>
    <n v="0"/>
    <n v="0"/>
    <n v="20000"/>
    <n v="0"/>
    <n v="0"/>
    <m/>
    <m/>
    <m/>
    <m/>
    <m/>
    <n v="0"/>
    <n v="0"/>
    <n v="0"/>
    <n v="0"/>
    <n v="0"/>
    <m/>
    <n v="0"/>
    <n v="0"/>
    <m/>
    <m/>
    <m/>
    <n v="5"/>
    <n v="2012"/>
    <m/>
    <m/>
    <n v="43175"/>
    <n v="43088"/>
    <n v="42044"/>
    <m/>
    <n v="1"/>
    <s v="Fechamento"/>
    <s v="Sucesso"/>
    <x v="11"/>
    <m/>
    <m/>
  </r>
  <r>
    <x v="2"/>
    <s v="Eliane Rocha"/>
    <s v="SANOFI-AVENTIS FARMACÊUTICA LTDA"/>
    <s v="SANOFI-AVENTIS FARMACÊUTICA LTDA"/>
    <s v="katia duarte"/>
    <s v="suprimentos"/>
    <s v="(11) 3759.6458"/>
    <s v="katia.duarte@sanofi.com.br"/>
    <s v="SP"/>
    <s v="Outros"/>
    <s v="sem loja fisica"/>
    <m/>
    <n v="0"/>
    <n v="1000000"/>
    <n v="1000000"/>
    <n v="0"/>
    <n v="0"/>
    <n v="0"/>
    <n v="0"/>
    <n v="0"/>
    <n v="0"/>
    <m/>
    <m/>
    <m/>
    <m/>
    <m/>
    <n v="0"/>
    <n v="0"/>
    <n v="0"/>
    <n v="0"/>
    <n v="0"/>
    <m/>
    <n v="0"/>
    <n v="0"/>
    <m/>
    <m/>
    <m/>
    <n v="2"/>
    <n v="2012"/>
    <m/>
    <m/>
    <n v="43073"/>
    <n v="43088"/>
    <n v="42045"/>
    <m/>
    <n v="0.5"/>
    <s v="Prospecção"/>
    <s v="Perda"/>
    <x v="49"/>
    <m/>
    <m/>
  </r>
  <r>
    <x v="2"/>
    <s v="Eliane Rocha"/>
    <s v="SÃO VICENTE (declinando)"/>
    <s v="SÃO VICENTE"/>
    <m/>
    <m/>
    <s v="(19) 3825.2555"/>
    <m/>
    <m/>
    <s v="Calçados"/>
    <n v="3"/>
    <m/>
    <m/>
    <m/>
    <m/>
    <m/>
    <m/>
    <m/>
    <m/>
    <m/>
    <m/>
    <m/>
    <m/>
    <m/>
    <m/>
    <m/>
    <n v="0"/>
    <n v="0"/>
    <n v="0"/>
    <n v="0"/>
    <n v="0"/>
    <m/>
    <n v="0"/>
    <n v="0"/>
    <m/>
    <m/>
    <m/>
    <m/>
    <m/>
    <m/>
    <m/>
    <m/>
    <m/>
    <m/>
    <m/>
    <m/>
    <s v="Prospecção"/>
    <s v="Perda"/>
    <x v="11"/>
    <m/>
    <m/>
  </r>
  <r>
    <x v="2"/>
    <s v="Eliane Rocha"/>
    <s v="Shouder - ADELINO"/>
    <s v="Shouder - ADELINO"/>
    <m/>
    <m/>
    <m/>
    <m/>
    <m/>
    <m/>
    <m/>
    <m/>
    <m/>
    <m/>
    <m/>
    <m/>
    <m/>
    <m/>
    <m/>
    <m/>
    <m/>
    <m/>
    <m/>
    <m/>
    <m/>
    <m/>
    <n v="0"/>
    <n v="0"/>
    <n v="0"/>
    <n v="0"/>
    <n v="0"/>
    <m/>
    <n v="0"/>
    <n v="0"/>
    <m/>
    <m/>
    <m/>
    <m/>
    <m/>
    <m/>
    <m/>
    <m/>
    <m/>
    <m/>
    <m/>
    <m/>
    <s v="Prospecção"/>
    <m/>
    <x v="11"/>
    <m/>
    <m/>
  </r>
  <r>
    <x v="2"/>
    <s v="Eliane Rocha"/>
    <s v="SKUNK (MG) declinado"/>
    <s v="SKUNK"/>
    <m/>
    <m/>
    <s v="(32) 3215 7526"/>
    <m/>
    <m/>
    <s v="Confecção"/>
    <n v="4"/>
    <m/>
    <m/>
    <n v="120000"/>
    <m/>
    <m/>
    <m/>
    <m/>
    <m/>
    <m/>
    <m/>
    <m/>
    <m/>
    <m/>
    <m/>
    <m/>
    <n v="0"/>
    <n v="0"/>
    <n v="0"/>
    <n v="0"/>
    <n v="0"/>
    <m/>
    <n v="0"/>
    <n v="0"/>
    <m/>
    <m/>
    <m/>
    <m/>
    <m/>
    <m/>
    <m/>
    <m/>
    <m/>
    <m/>
    <m/>
    <m/>
    <s v="Prospecção"/>
    <s v="Perda"/>
    <x v="11"/>
    <m/>
    <m/>
  </r>
  <r>
    <x v="2"/>
    <s v="Eliane Rocha"/>
    <s v="SONY (declinando)"/>
    <s v="SONY (declinando)"/>
    <m/>
    <m/>
    <s v="(11) 2196-9219"/>
    <m/>
    <m/>
    <m/>
    <m/>
    <m/>
    <m/>
    <m/>
    <m/>
    <m/>
    <m/>
    <m/>
    <m/>
    <m/>
    <m/>
    <m/>
    <m/>
    <m/>
    <m/>
    <m/>
    <n v="0"/>
    <n v="0"/>
    <n v="0"/>
    <n v="0"/>
    <n v="0"/>
    <m/>
    <n v="0"/>
    <n v="0"/>
    <m/>
    <m/>
    <m/>
    <m/>
    <m/>
    <m/>
    <m/>
    <m/>
    <m/>
    <m/>
    <m/>
    <m/>
    <s v="Prospecção"/>
    <m/>
    <x v="11"/>
    <m/>
    <m/>
  </r>
  <r>
    <x v="2"/>
    <s v="Eliane Rocha"/>
    <s v="Spicy"/>
    <s v="Spicy"/>
    <s v="Marcelo Patricio "/>
    <s v="compras"/>
    <s v="(11) 2162.7971"/>
    <s v="marcelo.patricio@mcassab.com.br"/>
    <s v="SP"/>
    <s v="Eletro &amp; Eletrônicos"/>
    <n v="17"/>
    <m/>
    <n v="0"/>
    <n v="320000"/>
    <n v="300000"/>
    <n v="0"/>
    <n v="0"/>
    <n v="0"/>
    <n v="0"/>
    <n v="0"/>
    <n v="20000"/>
    <m/>
    <m/>
    <m/>
    <m/>
    <m/>
    <n v="0"/>
    <n v="0"/>
    <n v="0"/>
    <n v="0"/>
    <n v="0"/>
    <m/>
    <n v="0"/>
    <n v="0"/>
    <m/>
    <m/>
    <m/>
    <n v="1"/>
    <n v="2017"/>
    <m/>
    <m/>
    <m/>
    <n v="15"/>
    <n v="40188"/>
    <m/>
    <n v="0.5"/>
    <s v="Negociação"/>
    <s v="Aberto"/>
    <x v="11"/>
    <m/>
    <m/>
  </r>
  <r>
    <x v="2"/>
    <s v="Eliane Rocha"/>
    <s v="Starbucks"/>
    <s v="Starbucks"/>
    <s v="Ana"/>
    <s v="COMPRADORA"/>
    <s v="3077-1079"/>
    <s v="aamorim@starbucks.com.br"/>
    <s v="SP"/>
    <s v="Alimentos e bebidas"/>
    <n v="50"/>
    <m/>
    <n v="0"/>
    <n v="900000"/>
    <n v="0"/>
    <n v="600000"/>
    <n v="0"/>
    <n v="0"/>
    <n v="0"/>
    <n v="300000"/>
    <n v="0"/>
    <m/>
    <m/>
    <m/>
    <m/>
    <m/>
    <n v="0"/>
    <n v="0"/>
    <n v="0"/>
    <n v="0"/>
    <n v="0"/>
    <m/>
    <n v="0"/>
    <n v="0"/>
    <m/>
    <m/>
    <m/>
    <n v="1"/>
    <n v="2017"/>
    <m/>
    <m/>
    <n v="43073"/>
    <n v="43088"/>
    <n v="42917"/>
    <m/>
    <n v="0.5"/>
    <s v="Prospecção"/>
    <s v="Perda"/>
    <x v="36"/>
    <m/>
    <m/>
  </r>
  <r>
    <x v="2"/>
    <s v="Eliane Rocha"/>
    <s v="STROKE"/>
    <s v="STROKE"/>
    <s v="roberta"/>
    <s v="compradora"/>
    <s v="(11) 2065.6450"/>
    <s v="roberta@stroke.com.br"/>
    <s v="SP"/>
    <s v="Vestuário"/>
    <n v="45"/>
    <m/>
    <n v="0"/>
    <n v="600000"/>
    <n v="0"/>
    <n v="0"/>
    <n v="450000"/>
    <n v="150000"/>
    <n v="0"/>
    <n v="0"/>
    <n v="0"/>
    <m/>
    <m/>
    <m/>
    <m/>
    <m/>
    <n v="0"/>
    <n v="0"/>
    <n v="0"/>
    <n v="0"/>
    <n v="0"/>
    <m/>
    <n v="0"/>
    <n v="0"/>
    <m/>
    <m/>
    <m/>
    <n v="2"/>
    <n v="2017"/>
    <m/>
    <m/>
    <n v="43073"/>
    <n v="43088"/>
    <m/>
    <m/>
    <n v="0.5"/>
    <s v="Prospecção"/>
    <s v="Perda"/>
    <x v="0"/>
    <m/>
    <m/>
  </r>
  <r>
    <x v="2"/>
    <s v="Eliane Rocha"/>
    <s v="Sumirê"/>
    <s v="Sumirê"/>
    <s v="Laura"/>
    <s v="proprietária"/>
    <s v="3641-5286"/>
    <s v="financeiro@sumirelapa"/>
    <s v="SP"/>
    <s v="Cosméticos"/>
    <n v="93"/>
    <m/>
    <n v="20000"/>
    <n v="1116000"/>
    <n v="20000"/>
    <n v="0"/>
    <n v="0"/>
    <n v="0"/>
    <n v="0"/>
    <n v="0"/>
    <n v="0"/>
    <m/>
    <m/>
    <m/>
    <m/>
    <m/>
    <n v="0"/>
    <n v="0"/>
    <n v="0"/>
    <n v="0"/>
    <n v="0"/>
    <m/>
    <n v="0"/>
    <n v="0"/>
    <m/>
    <m/>
    <m/>
    <n v="4"/>
    <n v="2017"/>
    <n v="43146"/>
    <n v="43154"/>
    <n v="43154"/>
    <n v="43088"/>
    <n v="42896"/>
    <m/>
    <n v="1"/>
    <s v="Negociação"/>
    <s v="Sucesso"/>
    <x v="49"/>
    <m/>
    <m/>
  </r>
  <r>
    <x v="2"/>
    <s v="Eliane Rocha"/>
    <s v="Drugstore "/>
    <s v="Loretta"/>
    <s v="Laura /Andréa"/>
    <s v="proprietária"/>
    <s v="(11) 3641-2271 "/>
    <s v="andrea@lorettafarma.com.br"/>
    <s v="SP"/>
    <s v="Farmacia e Perfumaria"/>
    <s v="3."/>
    <m/>
    <m/>
    <m/>
    <m/>
    <m/>
    <m/>
    <m/>
    <m/>
    <m/>
    <m/>
    <m/>
    <m/>
    <m/>
    <m/>
    <m/>
    <m/>
    <m/>
    <m/>
    <m/>
    <m/>
    <m/>
    <m/>
    <m/>
    <m/>
    <m/>
    <m/>
    <n v="2"/>
    <n v="2018"/>
    <n v="43158"/>
    <n v="43175"/>
    <s v="06.03.2018"/>
    <m/>
    <n v="43164"/>
    <n v="43173"/>
    <n v="0.8"/>
    <s v="Fechamento"/>
    <s v="Sucesso"/>
    <x v="49"/>
    <m/>
    <m/>
  </r>
  <r>
    <x v="2"/>
    <s v="Eliane Rocha"/>
    <s v="TENT BEACH"/>
    <s v="TENT BEACH"/>
    <s v="Márcio"/>
    <s v="comprador"/>
    <s v="(11) 4437.9666"/>
    <s v="marcio@tentbeach.com.br"/>
    <s v="SP"/>
    <s v="Vestuário"/>
    <n v="38"/>
    <m/>
    <n v="300000"/>
    <n v="500000"/>
    <n v="350000"/>
    <n v="0"/>
    <n v="0"/>
    <n v="0"/>
    <n v="0"/>
    <n v="150000"/>
    <n v="0"/>
    <m/>
    <m/>
    <m/>
    <m/>
    <m/>
    <n v="0"/>
    <n v="0"/>
    <n v="0"/>
    <n v="0"/>
    <n v="0"/>
    <m/>
    <n v="0"/>
    <n v="0"/>
    <m/>
    <m/>
    <m/>
    <n v="3"/>
    <n v="2005"/>
    <m/>
    <m/>
    <n v="43154"/>
    <n v="43151"/>
    <n v="38362"/>
    <m/>
    <n v="1"/>
    <s v="Fechamento"/>
    <s v="Sucesso"/>
    <x v="38"/>
    <m/>
    <m/>
  </r>
  <r>
    <x v="2"/>
    <s v="Eliane Rocha"/>
    <s v="Tiara"/>
    <s v="Tiara"/>
    <s v="Sueli"/>
    <s v="compradora"/>
    <s v="(11) 4033.5445"/>
    <s v="invitro@gmail.com"/>
    <s v="SP"/>
    <s v="Bolsas e couro"/>
    <n v="42"/>
    <m/>
    <n v="150000"/>
    <n v="500000"/>
    <n v="350000"/>
    <n v="150000"/>
    <n v="0"/>
    <n v="0"/>
    <n v="0"/>
    <n v="0"/>
    <n v="0"/>
    <m/>
    <m/>
    <m/>
    <m/>
    <m/>
    <n v="0"/>
    <n v="0"/>
    <n v="0"/>
    <n v="0"/>
    <n v="0"/>
    <m/>
    <n v="0"/>
    <n v="0"/>
    <m/>
    <m/>
    <m/>
    <n v="3"/>
    <n v="2010"/>
    <m/>
    <m/>
    <n v="43132"/>
    <n v="43146"/>
    <n v="38364"/>
    <m/>
    <n v="1"/>
    <s v="Fechamento"/>
    <s v="Sucesso"/>
    <x v="49"/>
    <m/>
    <m/>
  </r>
  <r>
    <x v="2"/>
    <s v="Eliane Rocha"/>
    <s v="tip top"/>
    <s v="tip top"/>
    <s v="Daniela "/>
    <s v="Gerente Mkt"/>
    <s v="(11) 3613.6713"/>
    <s v="danielaboll@tiptop.com.br"/>
    <s v="SP"/>
    <s v="Confecção infantil"/>
    <n v="120"/>
    <m/>
    <n v="850000"/>
    <n v="850000"/>
    <n v="300000"/>
    <n v="500000"/>
    <n v="0"/>
    <n v="0"/>
    <n v="0"/>
    <n v="0"/>
    <n v="40000"/>
    <m/>
    <m/>
    <m/>
    <m/>
    <m/>
    <n v="0"/>
    <n v="0"/>
    <s v="sacola TNT para Mega Store "/>
    <n v="0"/>
    <s v="sacola TNT para Mega Store "/>
    <m/>
    <n v="0"/>
    <n v="0"/>
    <m/>
    <m/>
    <m/>
    <n v="5"/>
    <n v="2010"/>
    <n v="43154"/>
    <m/>
    <n v="43160"/>
    <n v="43151"/>
    <n v="40544"/>
    <m/>
    <n v="1"/>
    <s v="Fechamento"/>
    <s v="Sucesso"/>
    <x v="0"/>
    <m/>
    <m/>
  </r>
  <r>
    <x v="2"/>
    <s v="Eliane Rocha"/>
    <s v="Town Cowtry"/>
    <s v="Town Cowtry"/>
    <s v="Márcio"/>
    <s v="comprador"/>
    <s v="(11) 3471 8190"/>
    <s v="marcio@tentbeach.com.br"/>
    <s v="SP"/>
    <s v="Confecção"/>
    <n v="3"/>
    <m/>
    <n v="0"/>
    <n v="40000"/>
    <n v="40000"/>
    <n v="0"/>
    <n v="0"/>
    <n v="0"/>
    <n v="0"/>
    <n v="0"/>
    <n v="0"/>
    <m/>
    <m/>
    <m/>
    <m/>
    <m/>
    <n v="0"/>
    <n v="0"/>
    <m/>
    <n v="0"/>
    <n v="0"/>
    <m/>
    <n v="0"/>
    <n v="0"/>
    <m/>
    <m/>
    <m/>
    <n v="2"/>
    <n v="2010"/>
    <m/>
    <m/>
    <n v="43073"/>
    <n v="43088"/>
    <n v="40188"/>
    <m/>
    <n v="0.5"/>
    <s v="Prospecção"/>
    <s v="Perda"/>
    <x v="38"/>
    <m/>
    <m/>
  </r>
  <r>
    <x v="2"/>
    <s v="Eliane Rocha"/>
    <s v="VLG"/>
    <s v="VLG"/>
    <s v="João "/>
    <s v="comprador"/>
    <s v="(68) 3223 3507"/>
    <s v="joao@vlg.com.br"/>
    <s v="AC"/>
    <s v="Confecção"/>
    <n v="4"/>
    <m/>
    <n v="0"/>
    <n v="80000"/>
    <n v="80000"/>
    <n v="0"/>
    <n v="0"/>
    <n v="0"/>
    <n v="0"/>
    <n v="0"/>
    <n v="0"/>
    <m/>
    <m/>
    <m/>
    <m/>
    <m/>
    <n v="0"/>
    <n v="0"/>
    <m/>
    <n v="0"/>
    <n v="0"/>
    <m/>
    <n v="0"/>
    <n v="0"/>
    <m/>
    <m/>
    <m/>
    <n v="2"/>
    <n v="2010"/>
    <m/>
    <m/>
    <n v="43073"/>
    <n v="43088"/>
    <n v="40188"/>
    <m/>
    <n v="0.5"/>
    <s v="Prospecção"/>
    <s v="Perda"/>
    <x v="11"/>
    <m/>
    <m/>
  </r>
  <r>
    <x v="2"/>
    <s v="Eliane Rocha"/>
    <s v="ZAPATA (declinando)"/>
    <s v="ZAPATA"/>
    <m/>
    <m/>
    <s v="11-3221-6888"/>
    <m/>
    <m/>
    <s v="Calçados"/>
    <n v="12"/>
    <m/>
    <m/>
    <m/>
    <m/>
    <m/>
    <m/>
    <m/>
    <m/>
    <m/>
    <m/>
    <m/>
    <m/>
    <m/>
    <m/>
    <m/>
    <n v="0"/>
    <n v="0"/>
    <m/>
    <n v="0"/>
    <n v="0"/>
    <m/>
    <n v="0"/>
    <n v="0"/>
    <m/>
    <m/>
    <m/>
    <m/>
    <m/>
    <m/>
    <m/>
    <n v="43073"/>
    <n v="43088"/>
    <n v="40188"/>
    <m/>
    <m/>
    <s v="Prospecção"/>
    <s v="Perda"/>
    <x v="11"/>
    <m/>
    <m/>
  </r>
  <r>
    <x v="2"/>
    <s v="Eliane Rocha"/>
    <s v="ZUKEN"/>
    <s v="ZUKEN"/>
    <s v="Joana"/>
    <s v="compradora"/>
    <s v="(11) 2553-8786"/>
    <s v="joana@zuken.com.br"/>
    <s v="SP"/>
    <s v="Confecção"/>
    <n v="13"/>
    <m/>
    <n v="180000"/>
    <n v="200000"/>
    <n v="180000"/>
    <n v="0"/>
    <n v="0"/>
    <n v="0"/>
    <n v="20000"/>
    <n v="0"/>
    <n v="0"/>
    <m/>
    <m/>
    <m/>
    <m/>
    <m/>
    <n v="0"/>
    <n v="0"/>
    <m/>
    <n v="0"/>
    <n v="0"/>
    <m/>
    <n v="0"/>
    <n v="0"/>
    <m/>
    <m/>
    <m/>
    <n v="3"/>
    <n v="2010"/>
    <m/>
    <m/>
    <n v="43153"/>
    <n v="43088"/>
    <n v="40188"/>
    <m/>
    <n v="1"/>
    <s v="Qualificação"/>
    <s v="Sucesso"/>
    <x v="11"/>
    <m/>
    <m/>
  </r>
  <r>
    <x v="2"/>
    <s v="Eliane Rocha"/>
    <s v="ZUKEN VIP"/>
    <s v="ZUKEN VIP"/>
    <s v="Felipe "/>
    <s v="Diretor comercial"/>
    <s v="(11) 2696.2700"/>
    <s v="zukenvip@zukenvip.com.br"/>
    <s v="SP"/>
    <s v="Confecção"/>
    <n v="20"/>
    <m/>
    <n v="0"/>
    <n v="300000"/>
    <s v="280,000.00"/>
    <n v="0"/>
    <n v="0"/>
    <n v="0"/>
    <n v="20000"/>
    <n v="0"/>
    <n v="0"/>
    <m/>
    <m/>
    <m/>
    <m/>
    <m/>
    <n v="0"/>
    <n v="0"/>
    <m/>
    <n v="0"/>
    <n v="0"/>
    <m/>
    <n v="0"/>
    <n v="0"/>
    <m/>
    <m/>
    <m/>
    <n v="3"/>
    <n v="2010"/>
    <m/>
    <m/>
    <n v="43153"/>
    <n v="43088"/>
    <n v="40188"/>
    <m/>
    <n v="0.5"/>
    <s v="Prospecção"/>
    <s v="Perda"/>
    <x v="22"/>
    <m/>
    <m/>
  </r>
  <r>
    <x v="2"/>
    <s v="Eliane Rocha"/>
    <s v="Ciranda Cultural"/>
    <s v="Ciranda Cultural"/>
    <s v="Thais"/>
    <s v="Mkt"/>
    <s v="(11) 3761.9500"/>
    <s v="thais@cirandacultural.com.br"/>
    <s v="SP"/>
    <s v="livraria"/>
    <s v="LOJA virtual"/>
    <m/>
    <m/>
    <m/>
    <m/>
    <m/>
    <m/>
    <m/>
    <m/>
    <m/>
    <m/>
    <m/>
    <m/>
    <m/>
    <m/>
    <m/>
    <m/>
    <m/>
    <m/>
    <m/>
    <m/>
    <m/>
    <m/>
    <m/>
    <m/>
    <m/>
    <m/>
    <n v="1"/>
    <n v="43157"/>
    <n v="43167"/>
    <n v="43175"/>
    <n v="43157"/>
    <m/>
    <m/>
    <n v="43175"/>
    <n v="0.5"/>
    <s v="Fechamento"/>
    <s v="Sucesso"/>
    <x v="11"/>
    <m/>
    <m/>
  </r>
  <r>
    <x v="2"/>
    <s v="Eliane Rocha"/>
    <s v="Sulamericana Fantasias "/>
    <s v="Sulamericana"/>
    <s v="Sra. Tite"/>
    <s v="Compradora"/>
    <s v="(11) 3611.9455"/>
    <s v="compras@sulamericana.com.br"/>
    <s v="SP"/>
    <s v="Fantasia"/>
    <s v="7."/>
    <m/>
    <m/>
    <m/>
    <m/>
    <m/>
    <m/>
    <m/>
    <m/>
    <m/>
    <m/>
    <m/>
    <m/>
    <m/>
    <m/>
    <m/>
    <m/>
    <m/>
    <m/>
    <m/>
    <m/>
    <m/>
    <m/>
    <m/>
    <m/>
    <s v="Quantidade pequenqa de consumo - 7.000 sacolas a cada 2 meses"/>
    <m/>
    <n v="1"/>
    <n v="43160"/>
    <m/>
    <m/>
    <n v="43168"/>
    <m/>
    <m/>
    <m/>
    <n v="0.2"/>
    <s v="Negociação"/>
    <s v="Aberto"/>
    <x v="50"/>
    <s v="cliente amigo Eduardo H. (06/03 cliente reclamando da demora para orçamento, preços não foram enviados)"/>
    <m/>
  </r>
  <r>
    <x v="2"/>
    <s v="Eliane Rocha"/>
    <s v="Mercado Livre"/>
    <s v="Mercardo Livre"/>
    <s v="Thamires"/>
    <s v="coompradora"/>
    <s v="(11) 2424.4900"/>
    <s v="ext_thlima@mercadolibre.com"/>
    <s v="SP"/>
    <s v="vendas on line"/>
    <s v="lojas virtual"/>
    <m/>
    <m/>
    <m/>
    <m/>
    <m/>
    <m/>
    <m/>
    <m/>
    <m/>
    <m/>
    <m/>
    <m/>
    <m/>
    <m/>
    <m/>
    <m/>
    <m/>
    <m/>
    <m/>
    <m/>
    <m/>
    <m/>
    <m/>
    <m/>
    <m/>
    <m/>
    <n v="0"/>
    <n v="0"/>
    <m/>
    <m/>
    <n v="43175"/>
    <m/>
    <m/>
    <m/>
    <n v="0.5"/>
    <s v="Prospecção"/>
    <s v="Aberto"/>
    <x v="51"/>
    <s v="Envelopes de segurança"/>
    <m/>
  </r>
  <r>
    <x v="2"/>
    <s v="Eliane Rocha"/>
    <s v="Fuel Óculos"/>
    <s v="Fuel Óculos"/>
    <s v="Pedro"/>
    <s v="diretor"/>
    <s v="(11) 99292-2224"/>
    <s v="pedro@fueltheeverwear.com.br"/>
    <s v="SP"/>
    <s v="oculos"/>
    <s v="50."/>
    <m/>
    <m/>
    <m/>
    <m/>
    <m/>
    <m/>
    <m/>
    <m/>
    <m/>
    <m/>
    <m/>
    <m/>
    <m/>
    <m/>
    <m/>
    <m/>
    <m/>
    <m/>
    <m/>
    <m/>
    <m/>
    <m/>
    <m/>
    <m/>
    <m/>
    <s v="fechar sacolas para lojas RJ e SP e entrar com contrato JIT"/>
    <n v="1"/>
    <n v="43164"/>
    <m/>
    <m/>
    <n v="43175"/>
    <m/>
    <m/>
    <m/>
    <n v="0.5"/>
    <s v="Oportunidade"/>
    <s v="Aberto"/>
    <x v="13"/>
    <s v="Orçamento aguardo Paulo passar preços"/>
    <m/>
  </r>
  <r>
    <x v="2"/>
    <s v="Eliane Rocha"/>
    <s v="CMR "/>
    <s v="Liz Lingerie"/>
    <s v="Lucas"/>
    <s v="comprador"/>
    <s v="(11) 4589.3500"/>
    <s v="lucas.candido@cmrcia.com.br"/>
    <s v="SP"/>
    <m/>
    <n v="31"/>
    <m/>
    <m/>
    <m/>
    <m/>
    <m/>
    <m/>
    <m/>
    <m/>
    <m/>
    <m/>
    <m/>
    <m/>
    <m/>
    <m/>
    <m/>
    <n v="0"/>
    <n v="0"/>
    <m/>
    <n v="0"/>
    <n v="0"/>
    <m/>
    <m/>
    <m/>
    <m/>
    <m/>
    <m/>
    <n v="0"/>
    <n v="43167"/>
    <m/>
    <m/>
    <n v="43160"/>
    <m/>
    <m/>
    <m/>
    <n v="0.5"/>
    <s v="Prospecção"/>
    <s v="Aberto"/>
    <x v="9"/>
    <m/>
    <m/>
  </r>
  <r>
    <x v="3"/>
    <m/>
    <m/>
    <m/>
    <m/>
    <m/>
    <m/>
    <m/>
    <m/>
    <m/>
    <m/>
    <m/>
    <m/>
    <m/>
    <m/>
    <m/>
    <m/>
    <m/>
    <m/>
    <m/>
    <m/>
    <m/>
    <m/>
    <m/>
    <m/>
    <m/>
    <m/>
    <m/>
    <m/>
    <m/>
    <m/>
    <m/>
    <m/>
    <m/>
    <m/>
    <m/>
    <m/>
    <m/>
    <m/>
    <m/>
    <m/>
    <m/>
    <m/>
    <m/>
    <m/>
    <m/>
    <m/>
    <m/>
    <x v="11"/>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ela dinâmica1" cacheId="1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D54" firstHeaderRow="1" firstDataRow="2" firstDataCol="1"/>
  <pivotFields count="51">
    <pivotField axis="axisCol" showAll="0">
      <items count="5">
        <item h="1" x="0"/>
        <item x="2"/>
        <item x="1"/>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descending">
      <items count="92">
        <item x="18"/>
        <item x="20"/>
        <item x="35"/>
        <item m="1" x="54"/>
        <item x="0"/>
        <item m="1" x="70"/>
        <item m="1" x="75"/>
        <item m="1" x="60"/>
        <item m="1" x="66"/>
        <item x="49"/>
        <item x="13"/>
        <item m="1" x="72"/>
        <item x="16"/>
        <item m="1" x="74"/>
        <item m="1" x="82"/>
        <item x="8"/>
        <item x="25"/>
        <item x="39"/>
        <item x="24"/>
        <item x="38"/>
        <item x="41"/>
        <item m="1" x="57"/>
        <item x="6"/>
        <item m="1" x="59"/>
        <item m="1" x="71"/>
        <item x="48"/>
        <item x="30"/>
        <item x="10"/>
        <item x="42"/>
        <item x="50"/>
        <item x="34"/>
        <item x="47"/>
        <item x="32"/>
        <item m="1" x="63"/>
        <item x="7"/>
        <item x="45"/>
        <item x="14"/>
        <item x="27"/>
        <item x="29"/>
        <item x="36"/>
        <item m="1" x="73"/>
        <item m="1" x="89"/>
        <item x="15"/>
        <item x="3"/>
        <item m="1" x="62"/>
        <item m="1" x="53"/>
        <item m="1" x="69"/>
        <item x="44"/>
        <item x="26"/>
        <item m="1" x="84"/>
        <item x="19"/>
        <item m="1" x="88"/>
        <item x="9"/>
        <item m="1" x="90"/>
        <item m="1" x="79"/>
        <item m="1" x="86"/>
        <item m="1" x="64"/>
        <item m="1" x="65"/>
        <item m="1" x="87"/>
        <item m="1" x="55"/>
        <item m="1" x="68"/>
        <item m="1" x="61"/>
        <item m="1" x="78"/>
        <item m="1" x="52"/>
        <item x="31"/>
        <item m="1" x="80"/>
        <item x="43"/>
        <item x="21"/>
        <item x="37"/>
        <item x="22"/>
        <item x="40"/>
        <item x="51"/>
        <item x="23"/>
        <item x="4"/>
        <item m="1" x="56"/>
        <item x="33"/>
        <item x="17"/>
        <item x="2"/>
        <item x="5"/>
        <item m="1" x="76"/>
        <item x="1"/>
        <item m="1" x="81"/>
        <item m="1" x="58"/>
        <item m="1" x="67"/>
        <item m="1" x="85"/>
        <item m="1" x="83"/>
        <item m="1" x="77"/>
        <item x="28"/>
        <item h="1" x="11"/>
        <item h="1" x="12"/>
        <item h="1" x="46"/>
        <item t="default"/>
      </items>
      <autoSortScope>
        <pivotArea dataOnly="0" outline="0" fieldPosition="0">
          <references count="1">
            <reference field="4294967294" count="1" selected="0">
              <x v="0"/>
            </reference>
          </references>
        </pivotArea>
      </autoSortScope>
    </pivotField>
    <pivotField showAll="0"/>
    <pivotField showAll="0"/>
  </pivotFields>
  <rowFields count="1">
    <field x="48"/>
  </rowFields>
  <rowItems count="50">
    <i>
      <x v="43"/>
    </i>
    <i>
      <x v="4"/>
    </i>
    <i>
      <x v="52"/>
    </i>
    <i>
      <x v="80"/>
    </i>
    <i>
      <x v="26"/>
    </i>
    <i>
      <x v="64"/>
    </i>
    <i>
      <x v="69"/>
    </i>
    <i>
      <x v="16"/>
    </i>
    <i>
      <x v="39"/>
    </i>
    <i>
      <x v="15"/>
    </i>
    <i>
      <x v="73"/>
    </i>
    <i>
      <x v="9"/>
    </i>
    <i>
      <x v="48"/>
    </i>
    <i>
      <x v="34"/>
    </i>
    <i>
      <x v="32"/>
    </i>
    <i>
      <x v="20"/>
    </i>
    <i>
      <x v="2"/>
    </i>
    <i>
      <x v="17"/>
    </i>
    <i>
      <x v="50"/>
    </i>
    <i>
      <x v="77"/>
    </i>
    <i>
      <x v="87"/>
    </i>
    <i>
      <x v="38"/>
    </i>
    <i>
      <x v="37"/>
    </i>
    <i>
      <x v="68"/>
    </i>
    <i>
      <x v="19"/>
    </i>
    <i>
      <x v="22"/>
    </i>
    <i>
      <x v="70"/>
    </i>
    <i>
      <x v="67"/>
    </i>
    <i>
      <x v="66"/>
    </i>
    <i>
      <x v="35"/>
    </i>
    <i>
      <x v="76"/>
    </i>
    <i>
      <x v="10"/>
    </i>
    <i>
      <x v="78"/>
    </i>
    <i>
      <x v="42"/>
    </i>
    <i>
      <x v="12"/>
    </i>
    <i>
      <x v="27"/>
    </i>
    <i>
      <x v="1"/>
    </i>
    <i>
      <x v="72"/>
    </i>
    <i>
      <x v="36"/>
    </i>
    <i>
      <x v="75"/>
    </i>
    <i>
      <x v="18"/>
    </i>
    <i>
      <x v="31"/>
    </i>
    <i>
      <x v="30"/>
    </i>
    <i>
      <x v="28"/>
    </i>
    <i>
      <x v="25"/>
    </i>
    <i>
      <x/>
    </i>
    <i>
      <x v="29"/>
    </i>
    <i>
      <x v="47"/>
    </i>
    <i>
      <x v="71"/>
    </i>
    <i t="grand">
      <x/>
    </i>
  </rowItems>
  <colFields count="1">
    <field x="0"/>
  </colFields>
  <colItems count="3">
    <i>
      <x v="1"/>
    </i>
    <i>
      <x v="2"/>
    </i>
    <i t="grand">
      <x/>
    </i>
  </colItems>
  <dataFields count="1">
    <dataField name="Soma de Valor Potencial" fld="13" baseField="48" baseItem="0" numFmtId="3"/>
  </dataFields>
  <formats count="8">
    <format dxfId="8">
      <pivotArea collapsedLevelsAreSubtotals="1" fieldPosition="0">
        <references count="2">
          <reference field="0" count="1" selected="0">
            <x v="2"/>
          </reference>
          <reference field="48" count="1">
            <x v="43"/>
          </reference>
        </references>
      </pivotArea>
    </format>
    <format dxfId="7">
      <pivotArea collapsedLevelsAreSubtotals="1" fieldPosition="0">
        <references count="2">
          <reference field="0" count="1" selected="0">
            <x v="2"/>
          </reference>
          <reference field="48" count="1">
            <x v="43"/>
          </reference>
        </references>
      </pivotArea>
    </format>
    <format dxfId="6">
      <pivotArea collapsedLevelsAreSubtotals="1" fieldPosition="0">
        <references count="2">
          <reference field="0" count="1" selected="0">
            <x v="2"/>
          </reference>
          <reference field="48" count="1">
            <x v="43"/>
          </reference>
        </references>
      </pivotArea>
    </format>
    <format dxfId="5">
      <pivotArea outline="0" collapsedLevelsAreSubtotals="1" fieldPosition="0">
        <references count="1">
          <reference field="0" count="2" selected="0">
            <x v="1"/>
            <x v="2"/>
          </reference>
        </references>
      </pivotArea>
    </format>
    <format dxfId="4">
      <pivotArea grandCol="1" outline="0" collapsedLevelsAreSubtotals="1" fieldPosition="0"/>
    </format>
    <format dxfId="3">
      <pivotArea type="topRight" dataOnly="0" labelOnly="1" outline="0" fieldPosition="0"/>
    </format>
    <format dxfId="2">
      <pivotArea dataOnly="0" labelOnly="1" fieldPosition="0">
        <references count="1">
          <reference field="0" count="2">
            <x v="1"/>
            <x v="2"/>
          </reference>
        </references>
      </pivotArea>
    </format>
    <format dxfId="1">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ela dinâmica1" cacheId="1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A3:D62" firstHeaderRow="0" firstDataRow="1" firstDataCol="1"/>
  <pivotFields count="51">
    <pivotField axis="axisRow" showAll="0" sortType="descending">
      <items count="5">
        <item h="1" x="0"/>
        <item x="2"/>
        <item x="1"/>
        <item h="1" x="3"/>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descending">
      <items count="92">
        <item x="18"/>
        <item x="20"/>
        <item x="35"/>
        <item m="1" x="54"/>
        <item x="0"/>
        <item m="1" x="70"/>
        <item m="1" x="75"/>
        <item m="1" x="60"/>
        <item m="1" x="66"/>
        <item x="49"/>
        <item x="13"/>
        <item m="1" x="72"/>
        <item x="16"/>
        <item m="1" x="74"/>
        <item m="1" x="82"/>
        <item x="8"/>
        <item x="25"/>
        <item x="39"/>
        <item x="24"/>
        <item x="38"/>
        <item x="41"/>
        <item m="1" x="57"/>
        <item x="6"/>
        <item m="1" x="59"/>
        <item m="1" x="71"/>
        <item x="48"/>
        <item x="30"/>
        <item x="10"/>
        <item x="42"/>
        <item x="50"/>
        <item x="34"/>
        <item x="47"/>
        <item x="32"/>
        <item m="1" x="63"/>
        <item x="7"/>
        <item x="45"/>
        <item x="14"/>
        <item x="27"/>
        <item x="29"/>
        <item x="36"/>
        <item m="1" x="73"/>
        <item m="1" x="89"/>
        <item x="15"/>
        <item h="1" x="3"/>
        <item h="1" m="1" x="62"/>
        <item m="1" x="53"/>
        <item m="1" x="69"/>
        <item x="44"/>
        <item x="26"/>
        <item m="1" x="84"/>
        <item x="19"/>
        <item m="1" x="88"/>
        <item x="9"/>
        <item m="1" x="90"/>
        <item m="1" x="79"/>
        <item m="1" x="86"/>
        <item m="1" x="64"/>
        <item m="1" x="65"/>
        <item m="1" x="87"/>
        <item m="1" x="55"/>
        <item m="1" x="68"/>
        <item m="1" x="61"/>
        <item m="1" x="78"/>
        <item m="1" x="52"/>
        <item x="31"/>
        <item m="1" x="80"/>
        <item x="43"/>
        <item x="21"/>
        <item x="37"/>
        <item x="22"/>
        <item x="40"/>
        <item x="51"/>
        <item x="23"/>
        <item x="4"/>
        <item m="1" x="56"/>
        <item x="33"/>
        <item x="17"/>
        <item x="2"/>
        <item x="5"/>
        <item m="1" x="76"/>
        <item x="1"/>
        <item m="1" x="81"/>
        <item m="1" x="58"/>
        <item m="1" x="67"/>
        <item x="12"/>
        <item m="1" x="85"/>
        <item m="1" x="83"/>
        <item m="1" x="77"/>
        <item x="28"/>
        <item h="1" x="11"/>
        <item h="1" x="46"/>
        <item t="default"/>
      </items>
      <autoSortScope>
        <pivotArea dataOnly="0" outline="0" fieldPosition="0">
          <references count="1">
            <reference field="4294967294" count="1" selected="0">
              <x v="0"/>
            </reference>
          </references>
        </pivotArea>
      </autoSortScope>
    </pivotField>
    <pivotField showAll="0"/>
    <pivotField showAll="0"/>
  </pivotFields>
  <rowFields count="2">
    <field x="0"/>
    <field x="48"/>
  </rowFields>
  <rowItems count="59">
    <i>
      <x v="2"/>
    </i>
    <i r="1">
      <x v="84"/>
    </i>
    <i r="1">
      <x v="52"/>
    </i>
    <i r="1">
      <x v="26"/>
    </i>
    <i r="1">
      <x v="64"/>
    </i>
    <i r="1">
      <x v="4"/>
    </i>
    <i r="1">
      <x v="80"/>
    </i>
    <i r="1">
      <x v="73"/>
    </i>
    <i r="1">
      <x v="34"/>
    </i>
    <i r="1">
      <x v="32"/>
    </i>
    <i r="1">
      <x v="15"/>
    </i>
    <i r="1">
      <x v="77"/>
    </i>
    <i r="1">
      <x v="22"/>
    </i>
    <i r="1">
      <x v="78"/>
    </i>
    <i r="1">
      <x v="76"/>
    </i>
    <i r="1">
      <x v="42"/>
    </i>
    <i r="1">
      <x v="12"/>
    </i>
    <i r="1">
      <x v="10"/>
    </i>
    <i r="1">
      <x v="27"/>
    </i>
    <i r="1">
      <x v="36"/>
    </i>
    <i r="1">
      <x v="75"/>
    </i>
    <i r="1">
      <x/>
    </i>
    <i>
      <x v="1"/>
    </i>
    <i r="1">
      <x v="4"/>
    </i>
    <i r="1">
      <x v="80"/>
    </i>
    <i r="1">
      <x v="52"/>
    </i>
    <i r="1">
      <x v="69"/>
    </i>
    <i r="1">
      <x v="16"/>
    </i>
    <i r="1">
      <x v="39"/>
    </i>
    <i r="1">
      <x v="84"/>
    </i>
    <i r="1">
      <x v="9"/>
    </i>
    <i r="1">
      <x v="48"/>
    </i>
    <i r="1">
      <x v="15"/>
    </i>
    <i r="1">
      <x v="20"/>
    </i>
    <i r="1">
      <x v="73"/>
    </i>
    <i r="1">
      <x v="2"/>
    </i>
    <i r="1">
      <x v="17"/>
    </i>
    <i r="1">
      <x v="50"/>
    </i>
    <i r="1">
      <x v="88"/>
    </i>
    <i r="1">
      <x v="38"/>
    </i>
    <i r="1">
      <x v="37"/>
    </i>
    <i r="1">
      <x v="68"/>
    </i>
    <i r="1">
      <x v="19"/>
    </i>
    <i r="1">
      <x v="70"/>
    </i>
    <i r="1">
      <x v="67"/>
    </i>
    <i r="1">
      <x v="66"/>
    </i>
    <i r="1">
      <x v="35"/>
    </i>
    <i r="1">
      <x v="72"/>
    </i>
    <i r="1">
      <x v="1"/>
    </i>
    <i r="1">
      <x v="18"/>
    </i>
    <i r="1">
      <x v="31"/>
    </i>
    <i r="1">
      <x v="30"/>
    </i>
    <i r="1">
      <x v="28"/>
    </i>
    <i r="1">
      <x v="25"/>
    </i>
    <i r="1">
      <x v="10"/>
    </i>
    <i r="1">
      <x v="71"/>
    </i>
    <i r="1">
      <x v="29"/>
    </i>
    <i r="1">
      <x v="47"/>
    </i>
    <i t="grand">
      <x/>
    </i>
  </rowItems>
  <colFields count="1">
    <field x="-2"/>
  </colFields>
  <colItems count="3">
    <i>
      <x/>
    </i>
    <i i="1">
      <x v="1"/>
    </i>
    <i i="2">
      <x v="2"/>
    </i>
  </colItems>
  <dataFields count="3">
    <dataField name="Soma de Valor Potencial" fld="13" baseField="0" baseItem="0" numFmtId="3"/>
    <dataField name="Soma de R$ Sacolas Plásticas" fld="14" baseField="0" baseItem="1"/>
    <dataField name="Soma de R$ Sacolas Papel Aut." fld="15" baseField="0" baseItem="1"/>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Representante" xr10:uid="{00000000-0013-0000-FFFF-FFFF01000000}" sourceName="Representante">
  <extLst>
    <x:ext xmlns:x15="http://schemas.microsoft.com/office/spreadsheetml/2010/11/main" uri="{2F2917AC-EB37-4324-AD4E-5DD8C200BD13}">
      <x15:tableSlicerCache tableId="1" column="17"/>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Gerencia" xr10:uid="{00000000-0013-0000-FFFF-FFFF02000000}" sourceName="Gerencia">
  <extLst>
    <x:ext xmlns:x15="http://schemas.microsoft.com/office/spreadsheetml/2010/11/main" uri="{2F2917AC-EB37-4324-AD4E-5DD8C200BD13}">
      <x15:tableSlicerCache tableId="1" column="1"/>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Empresa" xr10:uid="{00000000-0013-0000-FFFF-FFFF03000000}" sourceName="Empresa">
  <extLst>
    <x:ext xmlns:x15="http://schemas.microsoft.com/office/spreadsheetml/2010/11/main" uri="{2F2917AC-EB37-4324-AD4E-5DD8C200BD13}">
      <x15:tableSlicerCache tableId="1" column="54"/>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Marca" xr10:uid="{00000000-0013-0000-FFFF-FFFF04000000}" sourceName="Marca">
  <extLst>
    <x:ext xmlns:x15="http://schemas.microsoft.com/office/spreadsheetml/2010/11/main" uri="{2F2917AC-EB37-4324-AD4E-5DD8C200BD13}">
      <x15:tableSlicerCache tableId="1" column="5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presentante 1" xr10:uid="{00000000-0014-0000-FFFF-FFFF01000000}" cache="SegmentaçãodeDados_Representante" caption="Representante" style="SlicerStyleOther1" rowHeight="241300"/>
  <slicer name="Gerencia 1" xr10:uid="{00000000-0014-0000-FFFF-FFFF02000000}" cache="SegmentaçãodeDados_Gerencia" caption="Gerencia" style="SlicerStyleOther1" rowHeight="241300"/>
  <slicer name="Empresa" xr10:uid="{00000000-0014-0000-FFFF-FFFF03000000}" cache="SegmentaçãodeDados_Empresa" caption="Empresa" style="SlicerStyleOther1" rowHeight="241300"/>
  <slicer name="Marca" xr10:uid="{00000000-0014-0000-FFFF-FFFF04000000}" cache="SegmentaçãodeDados_Marca" caption="Marca" style="SlicerStyleOther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_Deals_1" displayName="Tbl_Deals_1" ref="B5:AZ37" totalsRowShown="0" headerRowDxfId="62" dataDxfId="60" headerRowBorderDxfId="61">
  <autoFilter ref="B5:AZ37" xr:uid="{00000000-0009-0000-0100-000001000000}"/>
  <tableColumns count="51">
    <tableColumn id="1" xr3:uid="{00000000-0010-0000-0000-000001000000}" name="Gerencia" dataDxfId="59"/>
    <tableColumn id="17" xr3:uid="{00000000-0010-0000-0000-000011000000}" name="Representante" dataDxfId="58"/>
    <tableColumn id="54" xr3:uid="{00000000-0010-0000-0000-000036000000}" name="Empresa" dataDxfId="57"/>
    <tableColumn id="51" xr3:uid="{00000000-0010-0000-0000-000033000000}" name="Marca" dataDxfId="56"/>
    <tableColumn id="50" xr3:uid="{00000000-0010-0000-0000-000032000000}" name="Contato" dataDxfId="55" dataCellStyle="Hiperlink"/>
    <tableColumn id="49" xr3:uid="{00000000-0010-0000-0000-000031000000}" name="Cargo" dataDxfId="54" dataCellStyle="Hiperlink"/>
    <tableColumn id="48" xr3:uid="{00000000-0010-0000-0000-000030000000}" name="Telefone" dataDxfId="53"/>
    <tableColumn id="19" xr3:uid="{00000000-0010-0000-0000-000013000000}" name="Email" dataDxfId="52" dataCellStyle="Hiperlink"/>
    <tableColumn id="56" xr3:uid="{00000000-0010-0000-0000-000038000000}" name="Estado" dataDxfId="51" dataCellStyle="Hiperlink"/>
    <tableColumn id="24" xr3:uid="{00000000-0010-0000-0000-000018000000}" name="Segmento" dataDxfId="50" dataCellStyle="Hiperlink"/>
    <tableColumn id="23" xr3:uid="{00000000-0010-0000-0000-000017000000}" name="Lojas em 2017" dataDxfId="49" dataCellStyle="Hiperlink"/>
    <tableColumn id="21" xr3:uid="{00000000-0010-0000-0000-000015000000}" name="Concorrente" dataDxfId="48" dataCellStyle="Hiperlink"/>
    <tableColumn id="64" xr3:uid="{00000000-0010-0000-0000-000040000000}" name="Coluna18" dataDxfId="47" dataCellStyle="Hiperlink"/>
    <tableColumn id="71" xr3:uid="{6255300D-3EB9-4084-8076-64F582781699}" name="Marketing" dataDxfId="46" dataCellStyle="Hiperlink"/>
    <tableColumn id="70" xr3:uid="{CDCD5F8E-A075-4DF7-BB04-5D1C6A541EDF}" name="I&amp;D" dataDxfId="45" dataCellStyle="Hiperlink"/>
    <tableColumn id="58" xr3:uid="{00EC74E2-5C3C-4F61-B112-85B499B0B1C9}" name="ADM de Vendas" dataDxfId="44" dataCellStyle="Hiperlink"/>
    <tableColumn id="53" xr3:uid="{360360A4-ECB4-479F-B810-91095010ECED}" name="Planejamento" dataDxfId="43" dataCellStyle="Hiperlink"/>
    <tableColumn id="47" xr3:uid="{3EB667F6-B440-499E-9509-78E6B544DF1E}" name="Coluna1816" dataDxfId="42" dataCellStyle="Hiperlink"/>
    <tableColumn id="62" xr3:uid="{00000000-0010-0000-0000-00003E000000}" name="Participação Nobel" dataDxfId="41" dataCellStyle="Porcentagem"/>
    <tableColumn id="61" xr3:uid="{00000000-0010-0000-0000-00003D000000}" name="Valor Potencial" dataDxfId="40" dataCellStyle="Hiperlink"/>
    <tableColumn id="69" xr3:uid="{00000000-0010-0000-0000-000045000000}" name="R$ Sacolas Plásticas" dataDxfId="39"/>
    <tableColumn id="33" xr3:uid="{00000000-0010-0000-0000-000021000000}" name="R$ Sacolas Papel Aut." dataDxfId="38"/>
    <tableColumn id="32" xr3:uid="{00000000-0010-0000-0000-000020000000}" name="R$ Sacolas Papel Offset" dataDxfId="37"/>
    <tableColumn id="31" xr3:uid="{00000000-0010-0000-0000-00001F000000}" name="R$ Caixas" dataDxfId="36"/>
    <tableColumn id="30" xr3:uid="{00000000-0010-0000-0000-00001E000000}" name="R$ Envelopes" dataDxfId="35"/>
    <tableColumn id="29" xr3:uid="{00000000-0010-0000-0000-00001D000000}" name="R$ Cartuchos" dataDxfId="34"/>
    <tableColumn id="28" xr3:uid="{00000000-0010-0000-0000-00001C000000}" name="R$ Acessórios" dataDxfId="33"/>
    <tableColumn id="3" xr3:uid="{00000000-0010-0000-0000-000003000000}" name="R$ Envelope de Segurança" dataDxfId="32"/>
    <tableColumn id="13" xr3:uid="{00000000-0010-0000-0000-00000D000000}" name="R$ Uso e Consumo" dataDxfId="31"/>
    <tableColumn id="16" xr3:uid="{00000000-0010-0000-0000-000010000000}" name="Produto da Proposta" dataDxfId="30"/>
    <tableColumn id="7" xr3:uid="{B60CA42D-FA7A-4351-B495-728BC0119CF7}" name="Valor da Penúltima Proposta" dataDxfId="29"/>
    <tableColumn id="11" xr3:uid="{60E03BCC-A56F-4D14-ABDD-7B337B5133D7}" name="Data da Penúltima Proposta" dataDxfId="28"/>
    <tableColumn id="4" xr3:uid="{00000000-0010-0000-0000-000004000000}" name="Valor da última proposta" dataDxfId="27"/>
    <tableColumn id="25" xr3:uid="{87D07E03-815B-444A-9AC6-383A9BF5A086}" name="Data da última proposta" dataDxfId="26"/>
    <tableColumn id="8" xr3:uid="{047E7C9B-5581-4A8D-AB4C-9A49E1281A7F}" name="Dias úteis desde a última proposta" dataDxfId="25">
      <calculatedColumnFormula>IFERROR(NETWORKDAYS(Tbl_Deals_1[[#This Row],[Data da última proposta]],'Dados background'!$J$2,10),"-")</calculatedColumnFormula>
    </tableColumn>
    <tableColumn id="60" xr3:uid="{00000000-0010-0000-0000-00003C000000}" name="Target" dataDxfId="24" dataCellStyle="Hiperlink"/>
    <tableColumn id="15" xr3:uid="{00000000-0010-0000-0000-00000F000000}" name="Diferença Proposta x Target" dataDxfId="23" dataCellStyle="Hiperlink">
      <calculatedColumnFormula>IFERROR(Tbl_Deals_1[[#This Row],[Valor da última proposta]]/Tbl_Deals_1[[#This Row],[Target]]-1,"-")</calculatedColumnFormula>
    </tableColumn>
    <tableColumn id="10" xr3:uid="{00000000-0010-0000-0000-00000A000000}" name="Estimativa de Sucesso" dataDxfId="22" dataCellStyle="Porcentagem"/>
    <tableColumn id="9" xr3:uid="{00000000-0010-0000-0000-000009000000}" name="Fase" dataDxfId="21" dataCellStyle="Porcentagem"/>
    <tableColumn id="2" xr3:uid="{00000000-0010-0000-0000-000002000000}" name="STATUS" dataDxfId="20" dataCellStyle="Hiperlink"/>
    <tableColumn id="59" xr3:uid="{00000000-0010-0000-0000-00003B000000}" name="Coluna9" dataDxfId="19" dataCellStyle="Hiperlink"/>
    <tableColumn id="5" xr3:uid="{00000000-0010-0000-0000-000005000000}" name="Necessidade do cliente" dataDxfId="18" dataCellStyle="Hiperlink"/>
    <tableColumn id="67" xr3:uid="{00000000-0010-0000-0000-000043000000}" name="Estratégia" dataDxfId="17" dataCellStyle="Hiperlink"/>
    <tableColumn id="52" xr3:uid="{00000000-0010-0000-0000-000034000000}" name="Total de visitas" dataDxfId="16">
      <calculatedColumnFormula>IFERROR(COUNT(Tbl_Deals_1[[#This Row],[Data da última visita]],Tbl_Deals_1[[#This Row],[Data da penúltima visita]],Tbl_Deals_1[[#This Row],[Data da antepenúltima visita]]),"-")</calculatedColumnFormula>
    </tableColumn>
    <tableColumn id="18" xr3:uid="{00000000-0010-0000-0000-000012000000}" name="Data da última visita" dataDxfId="15"/>
    <tableColumn id="14" xr3:uid="{00000000-0010-0000-0000-00000E000000}" name="Data da penúltima visita" dataDxfId="14"/>
    <tableColumn id="12" xr3:uid="{00000000-0010-0000-0000-00000C000000}" name="Data da antepenúltima visita" dataDxfId="13"/>
    <tableColumn id="22" xr3:uid="{00000000-0010-0000-0000-000016000000}" name="Data último contato" dataDxfId="12"/>
    <tableColumn id="27" xr3:uid="{00000000-0010-0000-0000-00001B000000}" name="Pessoa que falou no último contato" dataDxfId="11"/>
    <tableColumn id="55" xr3:uid="{00000000-0010-0000-0000-000037000000}" name="Comentários gerais" dataDxfId="10" dataCellStyle="Hiperlink"/>
    <tableColumn id="6" xr3:uid="{00000000-0010-0000-0000-000006000000}" name="Coluna1" dataDxfId="9"/>
  </tableColumns>
  <tableStyleInfo name="TableStyleMedium16"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4.9989318521683403E-2"/>
  </sheetPr>
  <dimension ref="B1:AZ37"/>
  <sheetViews>
    <sheetView showGridLines="0" tabSelected="1" zoomScaleNormal="100" workbookViewId="0">
      <pane xSplit="5" ySplit="5" topLeftCell="F6" activePane="bottomRight" state="frozen"/>
      <selection pane="topRight" activeCell="E1" sqref="E1"/>
      <selection pane="bottomLeft" activeCell="A17" sqref="A17"/>
      <selection pane="bottomRight" activeCell="B3" sqref="B3:B4"/>
    </sheetView>
  </sheetViews>
  <sheetFormatPr defaultRowHeight="15" outlineLevelCol="1" x14ac:dyDescent="0.25"/>
  <cols>
    <col min="1" max="1" width="1.7109375" style="6" customWidth="1"/>
    <col min="2" max="5" width="18.85546875" style="6" customWidth="1"/>
    <col min="6" max="7" width="18.85546875" style="6" customWidth="1" outlineLevel="1"/>
    <col min="8" max="8" width="18.85546875" style="169" customWidth="1" outlineLevel="1"/>
    <col min="9" max="9" width="26.28515625" style="6" customWidth="1" outlineLevel="1"/>
    <col min="10" max="11" width="18.85546875" style="6" customWidth="1" outlineLevel="1"/>
    <col min="12" max="12" width="18.85546875" style="170" customWidth="1" outlineLevel="1"/>
    <col min="13" max="13" width="18.85546875" style="171" customWidth="1" outlineLevel="1"/>
    <col min="14" max="14" width="3.85546875" style="172" customWidth="1"/>
    <col min="15" max="18" width="25" style="171" customWidth="1" outlineLevel="1"/>
    <col min="19" max="19" width="3.85546875" style="172" customWidth="1"/>
    <col min="20" max="28" width="18.140625" style="6" customWidth="1" outlineLevel="1"/>
    <col min="29" max="31" width="18.140625" style="173" customWidth="1" outlineLevel="1"/>
    <col min="32" max="32" width="18.140625" style="6" customWidth="1" outlineLevel="1"/>
    <col min="33" max="33" width="18.140625" style="174" customWidth="1" outlineLevel="1"/>
    <col min="34" max="34" width="18.140625" style="6" customWidth="1" outlineLevel="1"/>
    <col min="35" max="35" width="18.140625" style="174" customWidth="1" outlineLevel="1"/>
    <col min="36" max="36" width="14.85546875" style="174" customWidth="1" outlineLevel="1"/>
    <col min="37" max="37" width="13" style="173" customWidth="1" outlineLevel="1"/>
    <col min="38" max="38" width="23.28515625" style="6" bestFit="1" customWidth="1" outlineLevel="1"/>
    <col min="39" max="39" width="19.140625" style="6" bestFit="1" customWidth="1" outlineLevel="1"/>
    <col min="40" max="40" width="15" style="6" customWidth="1" outlineLevel="1"/>
    <col min="41" max="41" width="14.140625" style="6" customWidth="1" outlineLevel="1"/>
    <col min="42" max="42" width="2.85546875" style="175" customWidth="1"/>
    <col min="43" max="43" width="47.7109375" style="171" customWidth="1" outlineLevel="1"/>
    <col min="44" max="44" width="52.42578125" style="171" customWidth="1" outlineLevel="1"/>
    <col min="45" max="45" width="19" style="176" customWidth="1" outlineLevel="1"/>
    <col min="46" max="49" width="19" style="171" customWidth="1" outlineLevel="1"/>
    <col min="50" max="50" width="19" style="178" customWidth="1" outlineLevel="1"/>
    <col min="51" max="51" width="50.7109375" style="6" customWidth="1" outlineLevel="1"/>
    <col min="52" max="52" width="29.7109375" style="179" bestFit="1" customWidth="1"/>
    <col min="53" max="53" width="30" style="6" customWidth="1"/>
    <col min="54" max="57" width="9.140625" style="6"/>
    <col min="58" max="58" width="12.85546875" style="6" bestFit="1" customWidth="1"/>
    <col min="59" max="60" width="9.140625" style="6"/>
    <col min="61" max="61" width="10" style="6" bestFit="1" customWidth="1"/>
    <col min="62" max="62" width="9.140625" style="6"/>
    <col min="63" max="63" width="11.42578125" style="6" bestFit="1" customWidth="1"/>
    <col min="64" max="64" width="23.42578125" style="6" bestFit="1" customWidth="1"/>
    <col min="65" max="65" width="22.42578125" style="6" bestFit="1" customWidth="1"/>
    <col min="66" max="66" width="13.140625" style="6" bestFit="1" customWidth="1"/>
    <col min="67" max="16384" width="9.140625" style="6"/>
  </cols>
  <sheetData>
    <row r="1" spans="2:52" ht="6.75" customHeight="1" thickBot="1" x14ac:dyDescent="0.3">
      <c r="AT1" s="177">
        <v>43101</v>
      </c>
      <c r="AU1" s="177">
        <v>43101</v>
      </c>
      <c r="AV1" s="177">
        <v>43101</v>
      </c>
    </row>
    <row r="2" spans="2:52" ht="15.75" thickBot="1" x14ac:dyDescent="0.3">
      <c r="B2" s="238" t="s">
        <v>953</v>
      </c>
      <c r="C2" s="239"/>
      <c r="D2" s="239"/>
      <c r="E2" s="239"/>
      <c r="F2" s="239"/>
      <c r="G2" s="239"/>
      <c r="H2" s="239"/>
      <c r="I2" s="239"/>
      <c r="J2" s="239"/>
      <c r="K2" s="239"/>
      <c r="L2" s="239"/>
      <c r="M2" s="240"/>
      <c r="O2" s="234" t="s">
        <v>2788</v>
      </c>
      <c r="P2" s="235"/>
      <c r="Q2" s="235"/>
      <c r="R2" s="236"/>
      <c r="T2" s="241" t="s">
        <v>954</v>
      </c>
      <c r="U2" s="242"/>
      <c r="V2" s="242"/>
      <c r="W2" s="242"/>
      <c r="X2" s="242"/>
      <c r="Y2" s="242"/>
      <c r="Z2" s="242"/>
      <c r="AA2" s="242"/>
      <c r="AB2" s="242"/>
      <c r="AC2" s="242"/>
      <c r="AD2" s="242"/>
      <c r="AE2" s="242"/>
      <c r="AF2" s="242"/>
      <c r="AG2" s="242"/>
      <c r="AH2" s="242"/>
      <c r="AI2" s="242"/>
      <c r="AJ2" s="242"/>
      <c r="AK2" s="242"/>
      <c r="AL2" s="242"/>
      <c r="AM2" s="242"/>
      <c r="AN2" s="242"/>
      <c r="AO2" s="243"/>
      <c r="AP2" s="159"/>
      <c r="AQ2" s="219" t="s">
        <v>2786</v>
      </c>
      <c r="AR2" s="220"/>
      <c r="AS2" s="221" t="s">
        <v>2787</v>
      </c>
      <c r="AT2" s="222"/>
      <c r="AU2" s="222"/>
      <c r="AV2" s="222"/>
      <c r="AW2" s="222"/>
      <c r="AX2" s="222"/>
      <c r="AY2" s="223"/>
    </row>
    <row r="3" spans="2:52" ht="15" customHeight="1" x14ac:dyDescent="0.25">
      <c r="B3" s="224" t="s">
        <v>917</v>
      </c>
      <c r="C3" s="224" t="s">
        <v>918</v>
      </c>
      <c r="D3" s="224" t="s">
        <v>2780</v>
      </c>
      <c r="E3" s="224" t="s">
        <v>922</v>
      </c>
      <c r="F3" s="224" t="s">
        <v>923</v>
      </c>
      <c r="G3" s="224" t="s">
        <v>926</v>
      </c>
      <c r="H3" s="224" t="s">
        <v>927</v>
      </c>
      <c r="I3" s="224" t="s">
        <v>922</v>
      </c>
      <c r="J3" s="224" t="s">
        <v>935</v>
      </c>
      <c r="K3" s="224" t="s">
        <v>945</v>
      </c>
      <c r="L3" s="237" t="s">
        <v>946</v>
      </c>
      <c r="M3" s="224" t="s">
        <v>952</v>
      </c>
      <c r="O3" s="224" t="s">
        <v>2750</v>
      </c>
      <c r="P3" s="224" t="s">
        <v>2750</v>
      </c>
      <c r="Q3" s="224" t="s">
        <v>2750</v>
      </c>
      <c r="R3" s="224" t="s">
        <v>2750</v>
      </c>
      <c r="T3" s="224" t="s">
        <v>931</v>
      </c>
      <c r="U3" s="224" t="s">
        <v>947</v>
      </c>
      <c r="V3" s="224" t="s">
        <v>948</v>
      </c>
      <c r="W3" s="224" t="s">
        <v>948</v>
      </c>
      <c r="X3" s="224" t="s">
        <v>948</v>
      </c>
      <c r="Y3" s="224" t="s">
        <v>948</v>
      </c>
      <c r="Z3" s="224" t="s">
        <v>948</v>
      </c>
      <c r="AA3" s="224" t="s">
        <v>948</v>
      </c>
      <c r="AB3" s="224" t="s">
        <v>948</v>
      </c>
      <c r="AC3" s="224" t="s">
        <v>948</v>
      </c>
      <c r="AD3" s="224" t="s">
        <v>948</v>
      </c>
      <c r="AE3" s="225" t="s">
        <v>2772</v>
      </c>
      <c r="AF3" s="225" t="s">
        <v>2771</v>
      </c>
      <c r="AG3" s="225" t="s">
        <v>2770</v>
      </c>
      <c r="AH3" s="225" t="s">
        <v>2769</v>
      </c>
      <c r="AI3" s="225" t="s">
        <v>2768</v>
      </c>
      <c r="AJ3" s="229" t="s">
        <v>2762</v>
      </c>
      <c r="AK3" s="225" t="s">
        <v>2783</v>
      </c>
      <c r="AL3" s="227" t="s">
        <v>2785</v>
      </c>
      <c r="AM3" s="225" t="s">
        <v>2784</v>
      </c>
      <c r="AN3" s="224" t="s">
        <v>950</v>
      </c>
      <c r="AO3" s="224" t="s">
        <v>951</v>
      </c>
      <c r="AQ3" s="244" t="s">
        <v>958</v>
      </c>
      <c r="AR3" s="224" t="s">
        <v>959</v>
      </c>
      <c r="AS3" s="231" t="s">
        <v>2766</v>
      </c>
      <c r="AT3" s="233" t="s">
        <v>2761</v>
      </c>
      <c r="AU3" s="233" t="s">
        <v>2761</v>
      </c>
      <c r="AV3" s="233" t="s">
        <v>2761</v>
      </c>
      <c r="AW3" s="224" t="s">
        <v>949</v>
      </c>
      <c r="AX3" s="232" t="s">
        <v>960</v>
      </c>
      <c r="AY3" s="224" t="s">
        <v>957</v>
      </c>
      <c r="AZ3" s="180"/>
    </row>
    <row r="4" spans="2:52" ht="21.75" customHeight="1" thickBot="1" x14ac:dyDescent="0.3">
      <c r="B4" s="224"/>
      <c r="C4" s="224"/>
      <c r="D4" s="224"/>
      <c r="E4" s="224"/>
      <c r="F4" s="224"/>
      <c r="G4" s="224"/>
      <c r="H4" s="224"/>
      <c r="I4" s="224"/>
      <c r="J4" s="224"/>
      <c r="K4" s="224"/>
      <c r="L4" s="237"/>
      <c r="M4" s="224"/>
      <c r="O4" s="224"/>
      <c r="P4" s="224"/>
      <c r="Q4" s="224"/>
      <c r="R4" s="224"/>
      <c r="T4" s="224"/>
      <c r="U4" s="224"/>
      <c r="V4" s="224"/>
      <c r="W4" s="224"/>
      <c r="X4" s="224"/>
      <c r="Y4" s="224"/>
      <c r="Z4" s="224"/>
      <c r="AA4" s="224"/>
      <c r="AB4" s="224"/>
      <c r="AC4" s="224"/>
      <c r="AD4" s="224"/>
      <c r="AE4" s="226"/>
      <c r="AF4" s="226"/>
      <c r="AG4" s="226"/>
      <c r="AH4" s="226"/>
      <c r="AI4" s="226"/>
      <c r="AJ4" s="230"/>
      <c r="AK4" s="226"/>
      <c r="AL4" s="228"/>
      <c r="AM4" s="226"/>
      <c r="AN4" s="224"/>
      <c r="AO4" s="224"/>
      <c r="AQ4" s="224"/>
      <c r="AR4" s="224"/>
      <c r="AS4" s="231"/>
      <c r="AT4" s="233"/>
      <c r="AU4" s="233"/>
      <c r="AV4" s="233"/>
      <c r="AW4" s="224"/>
      <c r="AX4" s="224"/>
      <c r="AY4" s="224"/>
      <c r="AZ4" s="180"/>
    </row>
    <row r="5" spans="2:52" ht="15.75" thickBot="1" x14ac:dyDescent="0.3">
      <c r="B5" s="181" t="s">
        <v>15</v>
      </c>
      <c r="C5" s="181" t="s">
        <v>16</v>
      </c>
      <c r="D5" s="181" t="s">
        <v>5</v>
      </c>
      <c r="E5" s="181" t="s">
        <v>913</v>
      </c>
      <c r="F5" s="182" t="s">
        <v>6</v>
      </c>
      <c r="G5" s="182" t="s">
        <v>188</v>
      </c>
      <c r="H5" s="183" t="s">
        <v>914</v>
      </c>
      <c r="I5" s="182" t="s">
        <v>14</v>
      </c>
      <c r="J5" s="182" t="s">
        <v>57</v>
      </c>
      <c r="K5" s="182" t="s">
        <v>27</v>
      </c>
      <c r="L5" s="184" t="s">
        <v>59</v>
      </c>
      <c r="M5" s="182" t="s">
        <v>342</v>
      </c>
      <c r="N5" s="172" t="s">
        <v>930</v>
      </c>
      <c r="O5" s="182" t="s">
        <v>77</v>
      </c>
      <c r="P5" s="182" t="s">
        <v>98</v>
      </c>
      <c r="Q5" s="182" t="s">
        <v>101</v>
      </c>
      <c r="R5" s="182" t="s">
        <v>80</v>
      </c>
      <c r="S5" s="172" t="s">
        <v>2749</v>
      </c>
      <c r="T5" s="185" t="s">
        <v>160</v>
      </c>
      <c r="U5" s="186" t="s">
        <v>71</v>
      </c>
      <c r="V5" s="185" t="s">
        <v>91</v>
      </c>
      <c r="W5" s="185" t="s">
        <v>92</v>
      </c>
      <c r="X5" s="185" t="s">
        <v>93</v>
      </c>
      <c r="Y5" s="185" t="s">
        <v>94</v>
      </c>
      <c r="Z5" s="185" t="s">
        <v>95</v>
      </c>
      <c r="AA5" s="185" t="s">
        <v>96</v>
      </c>
      <c r="AB5" s="185" t="s">
        <v>97</v>
      </c>
      <c r="AC5" s="187" t="s">
        <v>2737</v>
      </c>
      <c r="AD5" s="188" t="s">
        <v>2738</v>
      </c>
      <c r="AE5" s="188" t="s">
        <v>2735</v>
      </c>
      <c r="AF5" s="182" t="s">
        <v>2756</v>
      </c>
      <c r="AG5" s="189" t="s">
        <v>2758</v>
      </c>
      <c r="AH5" s="182" t="s">
        <v>2757</v>
      </c>
      <c r="AI5" s="190" t="s">
        <v>2759</v>
      </c>
      <c r="AJ5" s="191" t="s">
        <v>2763</v>
      </c>
      <c r="AK5" s="188" t="s">
        <v>837</v>
      </c>
      <c r="AL5" s="192" t="s">
        <v>2742</v>
      </c>
      <c r="AM5" s="193" t="s">
        <v>76</v>
      </c>
      <c r="AN5" s="186" t="s">
        <v>9</v>
      </c>
      <c r="AO5" s="186" t="s">
        <v>0</v>
      </c>
      <c r="AP5" s="159" t="s">
        <v>916</v>
      </c>
      <c r="AQ5" s="182" t="s">
        <v>932</v>
      </c>
      <c r="AR5" s="182" t="s">
        <v>99</v>
      </c>
      <c r="AS5" s="194" t="s">
        <v>968</v>
      </c>
      <c r="AT5" s="189" t="s">
        <v>2739</v>
      </c>
      <c r="AU5" s="189" t="s">
        <v>2740</v>
      </c>
      <c r="AV5" s="189" t="s">
        <v>2741</v>
      </c>
      <c r="AW5" s="182" t="s">
        <v>87</v>
      </c>
      <c r="AX5" s="183" t="s">
        <v>2760</v>
      </c>
      <c r="AY5" s="188" t="s">
        <v>956</v>
      </c>
      <c r="AZ5" s="180" t="s">
        <v>2356</v>
      </c>
    </row>
    <row r="6" spans="2:52" ht="51" customHeight="1" x14ac:dyDescent="0.25">
      <c r="B6" s="160" t="s">
        <v>17</v>
      </c>
      <c r="C6" s="160" t="s">
        <v>920</v>
      </c>
      <c r="D6" s="160" t="s">
        <v>2779</v>
      </c>
      <c r="E6" s="160" t="s">
        <v>2778</v>
      </c>
      <c r="F6" s="160" t="s">
        <v>2781</v>
      </c>
      <c r="G6" s="160" t="s">
        <v>2782</v>
      </c>
      <c r="H6" s="161" t="s">
        <v>928</v>
      </c>
      <c r="I6" s="160" t="s">
        <v>2773</v>
      </c>
      <c r="J6" s="160" t="s">
        <v>58</v>
      </c>
      <c r="K6" s="160" t="s">
        <v>43</v>
      </c>
      <c r="L6" s="162">
        <v>5</v>
      </c>
      <c r="M6" s="160" t="s">
        <v>962</v>
      </c>
      <c r="N6" s="160"/>
      <c r="O6" s="160" t="s">
        <v>2774</v>
      </c>
      <c r="P6" s="160" t="s">
        <v>2775</v>
      </c>
      <c r="Q6" s="160" t="s">
        <v>2776</v>
      </c>
      <c r="R6" s="160" t="s">
        <v>2777</v>
      </c>
      <c r="S6" s="160"/>
      <c r="T6" s="163">
        <v>25000</v>
      </c>
      <c r="U6" s="163">
        <v>50000</v>
      </c>
      <c r="V6" s="163">
        <v>15000</v>
      </c>
      <c r="W6" s="163">
        <v>10000</v>
      </c>
      <c r="X6" s="163">
        <v>0</v>
      </c>
      <c r="Y6" s="163">
        <v>0</v>
      </c>
      <c r="Z6" s="163">
        <v>0</v>
      </c>
      <c r="AA6" s="163">
        <v>0</v>
      </c>
      <c r="AB6" s="163">
        <v>0</v>
      </c>
      <c r="AC6" s="163">
        <v>48000</v>
      </c>
      <c r="AD6" s="163">
        <v>5500</v>
      </c>
      <c r="AE6" s="163" t="s">
        <v>2736</v>
      </c>
      <c r="AF6" s="164">
        <v>115800</v>
      </c>
      <c r="AG6" s="165">
        <v>43221</v>
      </c>
      <c r="AH6" s="164">
        <v>95500</v>
      </c>
      <c r="AI6" s="165">
        <v>43252</v>
      </c>
      <c r="AJ6" s="166">
        <f ca="1">IFERROR(NETWORKDAYS(Tbl_Deals_1[[#This Row],[Data da última proposta]],'Dados background'!$J$2,10),"-")</f>
        <v>186</v>
      </c>
      <c r="AK6" s="163">
        <v>130000</v>
      </c>
      <c r="AL6" s="158">
        <f>IFERROR(Tbl_Deals_1[[#This Row],[Valor da última proposta]]/Tbl_Deals_1[[#This Row],[Target]]-1,"-")</f>
        <v>-0.26538461538461533</v>
      </c>
      <c r="AM6" s="167">
        <v>0.25</v>
      </c>
      <c r="AN6" s="160" t="s">
        <v>3</v>
      </c>
      <c r="AO6" s="160" t="s">
        <v>89</v>
      </c>
      <c r="AP6" s="195"/>
      <c r="AQ6" s="160" t="s">
        <v>2767</v>
      </c>
      <c r="AR6" s="160" t="s">
        <v>2767</v>
      </c>
      <c r="AS6" s="166">
        <f>IFERROR(COUNT(Tbl_Deals_1[[#This Row],[Data da última visita]],Tbl_Deals_1[[#This Row],[Data da penúltima visita]],Tbl_Deals_1[[#This Row],[Data da antepenúltima visita]]),"-")</f>
        <v>3</v>
      </c>
      <c r="AT6" s="168">
        <v>43252</v>
      </c>
      <c r="AU6" s="168">
        <v>43235</v>
      </c>
      <c r="AV6" s="168">
        <v>43230</v>
      </c>
      <c r="AW6" s="168">
        <v>43101</v>
      </c>
      <c r="AX6" s="161" t="s">
        <v>2765</v>
      </c>
      <c r="AY6" s="160" t="s">
        <v>2764</v>
      </c>
    </row>
    <row r="7" spans="2:52" ht="12.75" x14ac:dyDescent="0.25">
      <c r="B7" s="196"/>
      <c r="C7" s="197"/>
      <c r="D7" s="196"/>
      <c r="E7" s="196"/>
      <c r="F7" s="198"/>
      <c r="G7" s="198"/>
      <c r="H7" s="199"/>
      <c r="I7" s="200"/>
      <c r="J7" s="201"/>
      <c r="K7" s="201"/>
      <c r="L7" s="202"/>
      <c r="M7" s="201"/>
      <c r="N7" s="203"/>
      <c r="O7" s="160"/>
      <c r="P7" s="160"/>
      <c r="Q7" s="160"/>
      <c r="R7" s="160"/>
      <c r="S7" s="204"/>
      <c r="T7" s="205"/>
      <c r="U7" s="206"/>
      <c r="V7" s="207"/>
      <c r="W7" s="207"/>
      <c r="X7" s="207"/>
      <c r="Y7" s="207"/>
      <c r="Z7" s="207"/>
      <c r="AA7" s="207"/>
      <c r="AB7" s="207"/>
      <c r="AC7" s="208"/>
      <c r="AD7" s="208"/>
      <c r="AE7" s="208"/>
      <c r="AF7" s="174"/>
      <c r="AH7" s="208"/>
      <c r="AJ7" s="209"/>
      <c r="AK7" s="210"/>
      <c r="AL7" s="211"/>
      <c r="AM7" s="212"/>
      <c r="AN7" s="212"/>
      <c r="AO7" s="213"/>
      <c r="AP7" s="214"/>
      <c r="AQ7" s="160"/>
      <c r="AR7" s="215"/>
      <c r="AS7" s="216"/>
      <c r="AT7" s="217"/>
      <c r="AU7" s="217"/>
      <c r="AV7" s="217"/>
      <c r="AW7" s="217"/>
      <c r="AX7" s="199"/>
      <c r="AY7" s="200"/>
      <c r="AZ7" s="218"/>
    </row>
    <row r="8" spans="2:52" ht="12.75" x14ac:dyDescent="0.25">
      <c r="B8" s="196"/>
      <c r="C8" s="197"/>
      <c r="D8" s="196"/>
      <c r="E8" s="196"/>
      <c r="F8" s="198"/>
      <c r="G8" s="198"/>
      <c r="H8" s="199"/>
      <c r="I8" s="200"/>
      <c r="J8" s="201"/>
      <c r="K8" s="201"/>
      <c r="L8" s="202"/>
      <c r="M8" s="201"/>
      <c r="N8" s="203"/>
      <c r="O8" s="160"/>
      <c r="P8" s="160"/>
      <c r="Q8" s="160"/>
      <c r="R8" s="160"/>
      <c r="S8" s="204"/>
      <c r="T8" s="205"/>
      <c r="U8" s="206"/>
      <c r="V8" s="207"/>
      <c r="W8" s="207"/>
      <c r="X8" s="207"/>
      <c r="Y8" s="207"/>
      <c r="Z8" s="207"/>
      <c r="AA8" s="207"/>
      <c r="AB8" s="207"/>
      <c r="AC8" s="208"/>
      <c r="AD8" s="208"/>
      <c r="AE8" s="208"/>
      <c r="AF8" s="173"/>
      <c r="AH8" s="208"/>
      <c r="AJ8" s="209"/>
      <c r="AK8" s="210"/>
      <c r="AL8" s="211"/>
      <c r="AM8" s="212"/>
      <c r="AN8" s="212"/>
      <c r="AO8" s="213"/>
      <c r="AP8" s="214"/>
      <c r="AQ8" s="160"/>
      <c r="AR8" s="215"/>
      <c r="AS8" s="216"/>
      <c r="AT8" s="217"/>
      <c r="AU8" s="217"/>
      <c r="AV8" s="217"/>
      <c r="AW8" s="217"/>
      <c r="AX8" s="199"/>
      <c r="AY8" s="200"/>
      <c r="AZ8" s="218"/>
    </row>
    <row r="9" spans="2:52" ht="12.75" x14ac:dyDescent="0.25">
      <c r="B9" s="196"/>
      <c r="C9" s="197"/>
      <c r="D9" s="196"/>
      <c r="E9" s="196"/>
      <c r="F9" s="198"/>
      <c r="G9" s="198"/>
      <c r="H9" s="199"/>
      <c r="I9" s="200"/>
      <c r="J9" s="201"/>
      <c r="K9" s="201"/>
      <c r="L9" s="202"/>
      <c r="M9" s="201"/>
      <c r="N9" s="203"/>
      <c r="O9" s="160"/>
      <c r="P9" s="160"/>
      <c r="Q9" s="160"/>
      <c r="R9" s="160"/>
      <c r="S9" s="204"/>
      <c r="T9" s="205"/>
      <c r="U9" s="206"/>
      <c r="V9" s="207"/>
      <c r="W9" s="207"/>
      <c r="X9" s="207"/>
      <c r="Y9" s="207"/>
      <c r="Z9" s="207"/>
      <c r="AA9" s="207"/>
      <c r="AB9" s="207"/>
      <c r="AC9" s="208"/>
      <c r="AD9" s="208"/>
      <c r="AE9" s="208"/>
      <c r="AF9" s="173"/>
      <c r="AH9" s="208"/>
      <c r="AJ9" s="209"/>
      <c r="AK9" s="210"/>
      <c r="AL9" s="211"/>
      <c r="AM9" s="212"/>
      <c r="AN9" s="212"/>
      <c r="AO9" s="213"/>
      <c r="AP9" s="214"/>
      <c r="AQ9" s="160"/>
      <c r="AR9" s="160"/>
      <c r="AS9" s="216"/>
      <c r="AT9" s="217"/>
      <c r="AU9" s="217"/>
      <c r="AV9" s="217"/>
      <c r="AW9" s="217"/>
      <c r="AX9" s="199"/>
      <c r="AY9" s="200"/>
      <c r="AZ9" s="218"/>
    </row>
    <row r="10" spans="2:52" ht="12.75" x14ac:dyDescent="0.25">
      <c r="B10" s="196"/>
      <c r="C10" s="197"/>
      <c r="D10" s="196"/>
      <c r="E10" s="196"/>
      <c r="F10" s="198"/>
      <c r="G10" s="198"/>
      <c r="H10" s="199"/>
      <c r="I10" s="200"/>
      <c r="J10" s="201"/>
      <c r="K10" s="201"/>
      <c r="L10" s="202"/>
      <c r="M10" s="201"/>
      <c r="N10" s="203"/>
      <c r="O10" s="160"/>
      <c r="P10" s="160"/>
      <c r="Q10" s="160"/>
      <c r="R10" s="160"/>
      <c r="S10" s="204"/>
      <c r="T10" s="205"/>
      <c r="U10" s="206"/>
      <c r="V10" s="207"/>
      <c r="W10" s="207"/>
      <c r="X10" s="207"/>
      <c r="Y10" s="207"/>
      <c r="Z10" s="207"/>
      <c r="AA10" s="207"/>
      <c r="AB10" s="207"/>
      <c r="AC10" s="208"/>
      <c r="AD10" s="208"/>
      <c r="AE10" s="208"/>
      <c r="AF10" s="173"/>
      <c r="AH10" s="208"/>
      <c r="AJ10" s="209"/>
      <c r="AK10" s="210"/>
      <c r="AL10" s="211"/>
      <c r="AM10" s="212"/>
      <c r="AN10" s="212"/>
      <c r="AO10" s="213"/>
      <c r="AP10" s="214"/>
      <c r="AQ10" s="160"/>
      <c r="AR10" s="160"/>
      <c r="AS10" s="216"/>
      <c r="AT10" s="217"/>
      <c r="AU10" s="217"/>
      <c r="AV10" s="217"/>
      <c r="AW10" s="217"/>
      <c r="AX10" s="199"/>
      <c r="AY10" s="200"/>
      <c r="AZ10" s="218"/>
    </row>
    <row r="11" spans="2:52" ht="12.75" x14ac:dyDescent="0.25">
      <c r="B11" s="196"/>
      <c r="C11" s="197"/>
      <c r="D11" s="196"/>
      <c r="E11" s="196"/>
      <c r="F11" s="198"/>
      <c r="G11" s="198"/>
      <c r="H11" s="199"/>
      <c r="I11" s="200"/>
      <c r="J11" s="201"/>
      <c r="K11" s="201"/>
      <c r="L11" s="202"/>
      <c r="M11" s="201"/>
      <c r="N11" s="203"/>
      <c r="O11" s="160"/>
      <c r="P11" s="160"/>
      <c r="Q11" s="160"/>
      <c r="R11" s="160"/>
      <c r="S11" s="204"/>
      <c r="T11" s="205"/>
      <c r="U11" s="206"/>
      <c r="V11" s="207"/>
      <c r="W11" s="207"/>
      <c r="X11" s="207"/>
      <c r="Y11" s="207"/>
      <c r="Z11" s="207"/>
      <c r="AA11" s="207"/>
      <c r="AB11" s="207"/>
      <c r="AC11" s="208"/>
      <c r="AD11" s="208"/>
      <c r="AE11" s="208"/>
      <c r="AF11" s="173"/>
      <c r="AH11" s="208"/>
      <c r="AJ11" s="209"/>
      <c r="AK11" s="210"/>
      <c r="AL11" s="211"/>
      <c r="AM11" s="212"/>
      <c r="AN11" s="212"/>
      <c r="AO11" s="213"/>
      <c r="AP11" s="214"/>
      <c r="AQ11" s="160"/>
      <c r="AR11" s="160"/>
      <c r="AS11" s="216"/>
      <c r="AT11" s="217"/>
      <c r="AU11" s="217"/>
      <c r="AV11" s="217"/>
      <c r="AW11" s="217"/>
      <c r="AX11" s="199"/>
      <c r="AY11" s="200"/>
      <c r="AZ11" s="218"/>
    </row>
    <row r="12" spans="2:52" ht="12.75" x14ac:dyDescent="0.25">
      <c r="B12" s="196"/>
      <c r="C12" s="197"/>
      <c r="D12" s="196"/>
      <c r="E12" s="196"/>
      <c r="F12" s="198"/>
      <c r="G12" s="198"/>
      <c r="H12" s="199"/>
      <c r="I12" s="200"/>
      <c r="J12" s="201"/>
      <c r="K12" s="201"/>
      <c r="L12" s="202"/>
      <c r="M12" s="201"/>
      <c r="N12" s="203"/>
      <c r="O12" s="160"/>
      <c r="P12" s="160"/>
      <c r="Q12" s="160"/>
      <c r="R12" s="160"/>
      <c r="S12" s="204"/>
      <c r="T12" s="205"/>
      <c r="U12" s="206"/>
      <c r="V12" s="207"/>
      <c r="W12" s="207"/>
      <c r="X12" s="207"/>
      <c r="Y12" s="207"/>
      <c r="Z12" s="207"/>
      <c r="AA12" s="207"/>
      <c r="AB12" s="207"/>
      <c r="AC12" s="208"/>
      <c r="AD12" s="208"/>
      <c r="AE12" s="208"/>
      <c r="AF12" s="173"/>
      <c r="AH12" s="208"/>
      <c r="AJ12" s="209"/>
      <c r="AK12" s="210"/>
      <c r="AL12" s="211"/>
      <c r="AM12" s="212"/>
      <c r="AN12" s="212"/>
      <c r="AO12" s="213"/>
      <c r="AP12" s="214"/>
      <c r="AQ12" s="160"/>
      <c r="AR12" s="160"/>
      <c r="AS12" s="216"/>
      <c r="AT12" s="217"/>
      <c r="AU12" s="217"/>
      <c r="AV12" s="217"/>
      <c r="AW12" s="217"/>
      <c r="AX12" s="199"/>
      <c r="AY12" s="200"/>
      <c r="AZ12" s="218"/>
    </row>
    <row r="13" spans="2:52" ht="12.75" x14ac:dyDescent="0.25">
      <c r="B13" s="196"/>
      <c r="C13" s="197"/>
      <c r="D13" s="196"/>
      <c r="E13" s="196"/>
      <c r="F13" s="198"/>
      <c r="G13" s="198"/>
      <c r="H13" s="199"/>
      <c r="I13" s="200"/>
      <c r="J13" s="201"/>
      <c r="K13" s="201"/>
      <c r="L13" s="202"/>
      <c r="M13" s="201"/>
      <c r="N13" s="203"/>
      <c r="O13" s="160"/>
      <c r="P13" s="160"/>
      <c r="Q13" s="160"/>
      <c r="R13" s="160"/>
      <c r="S13" s="204"/>
      <c r="T13" s="205"/>
      <c r="U13" s="206"/>
      <c r="V13" s="207"/>
      <c r="W13" s="207"/>
      <c r="X13" s="207"/>
      <c r="Y13" s="207"/>
      <c r="Z13" s="207"/>
      <c r="AA13" s="207"/>
      <c r="AB13" s="207"/>
      <c r="AC13" s="208"/>
      <c r="AD13" s="208"/>
      <c r="AE13" s="208"/>
      <c r="AF13" s="173"/>
      <c r="AH13" s="208"/>
      <c r="AJ13" s="209"/>
      <c r="AK13" s="210"/>
      <c r="AL13" s="211"/>
      <c r="AM13" s="212"/>
      <c r="AN13" s="212"/>
      <c r="AO13" s="213"/>
      <c r="AP13" s="214"/>
      <c r="AQ13" s="160"/>
      <c r="AR13" s="160"/>
      <c r="AS13" s="216"/>
      <c r="AT13" s="217"/>
      <c r="AU13" s="217"/>
      <c r="AV13" s="217"/>
      <c r="AW13" s="217"/>
      <c r="AX13" s="199"/>
      <c r="AY13" s="200"/>
      <c r="AZ13" s="218"/>
    </row>
    <row r="14" spans="2:52" ht="12.75" x14ac:dyDescent="0.25">
      <c r="B14" s="196"/>
      <c r="C14" s="197"/>
      <c r="D14" s="196"/>
      <c r="E14" s="196"/>
      <c r="F14" s="198"/>
      <c r="G14" s="198"/>
      <c r="H14" s="199"/>
      <c r="I14" s="200"/>
      <c r="J14" s="201"/>
      <c r="K14" s="201"/>
      <c r="L14" s="202"/>
      <c r="M14" s="201"/>
      <c r="N14" s="203"/>
      <c r="O14" s="160"/>
      <c r="P14" s="160"/>
      <c r="Q14" s="160"/>
      <c r="R14" s="160"/>
      <c r="S14" s="204"/>
      <c r="T14" s="205"/>
      <c r="U14" s="206"/>
      <c r="V14" s="207"/>
      <c r="W14" s="207"/>
      <c r="X14" s="207"/>
      <c r="Y14" s="207"/>
      <c r="Z14" s="207"/>
      <c r="AA14" s="207"/>
      <c r="AB14" s="207"/>
      <c r="AC14" s="208"/>
      <c r="AD14" s="208"/>
      <c r="AE14" s="208"/>
      <c r="AF14" s="173"/>
      <c r="AH14" s="208"/>
      <c r="AJ14" s="209"/>
      <c r="AK14" s="210"/>
      <c r="AL14" s="211"/>
      <c r="AM14" s="212"/>
      <c r="AN14" s="212"/>
      <c r="AO14" s="213"/>
      <c r="AP14" s="214"/>
      <c r="AQ14" s="160"/>
      <c r="AR14" s="160"/>
      <c r="AS14" s="216"/>
      <c r="AT14" s="217"/>
      <c r="AU14" s="217"/>
      <c r="AV14" s="217"/>
      <c r="AW14" s="217"/>
      <c r="AX14" s="199"/>
      <c r="AY14" s="200"/>
      <c r="AZ14" s="218"/>
    </row>
    <row r="15" spans="2:52" ht="12.75" x14ac:dyDescent="0.25">
      <c r="B15" s="196"/>
      <c r="C15" s="197"/>
      <c r="D15" s="196"/>
      <c r="E15" s="196"/>
      <c r="F15" s="198"/>
      <c r="G15" s="198"/>
      <c r="H15" s="199"/>
      <c r="I15" s="200"/>
      <c r="J15" s="201"/>
      <c r="K15" s="201"/>
      <c r="L15" s="202"/>
      <c r="M15" s="201"/>
      <c r="N15" s="203"/>
      <c r="O15" s="160"/>
      <c r="P15" s="160"/>
      <c r="Q15" s="160"/>
      <c r="R15" s="160"/>
      <c r="S15" s="204"/>
      <c r="T15" s="205"/>
      <c r="U15" s="206"/>
      <c r="V15" s="207"/>
      <c r="W15" s="207"/>
      <c r="X15" s="207"/>
      <c r="Y15" s="207"/>
      <c r="Z15" s="207"/>
      <c r="AA15" s="207"/>
      <c r="AB15" s="207"/>
      <c r="AC15" s="208"/>
      <c r="AD15" s="208"/>
      <c r="AE15" s="208"/>
      <c r="AF15" s="173"/>
      <c r="AH15" s="208"/>
      <c r="AJ15" s="209"/>
      <c r="AK15" s="210"/>
      <c r="AL15" s="211"/>
      <c r="AM15" s="212"/>
      <c r="AN15" s="212"/>
      <c r="AO15" s="213"/>
      <c r="AP15" s="214"/>
      <c r="AQ15" s="160"/>
      <c r="AR15" s="160"/>
      <c r="AS15" s="216"/>
      <c r="AT15" s="217"/>
      <c r="AU15" s="217"/>
      <c r="AV15" s="217"/>
      <c r="AW15" s="217"/>
      <c r="AX15" s="199"/>
      <c r="AY15" s="200"/>
      <c r="AZ15" s="218"/>
    </row>
    <row r="16" spans="2:52" ht="12.75" x14ac:dyDescent="0.25">
      <c r="B16" s="196"/>
      <c r="C16" s="197"/>
      <c r="D16" s="196"/>
      <c r="E16" s="196"/>
      <c r="F16" s="198"/>
      <c r="G16" s="198"/>
      <c r="H16" s="199"/>
      <c r="I16" s="200"/>
      <c r="J16" s="201"/>
      <c r="K16" s="201"/>
      <c r="L16" s="202"/>
      <c r="M16" s="201"/>
      <c r="N16" s="203"/>
      <c r="O16" s="160"/>
      <c r="P16" s="160"/>
      <c r="Q16" s="160"/>
      <c r="R16" s="160"/>
      <c r="S16" s="204"/>
      <c r="T16" s="205"/>
      <c r="U16" s="206"/>
      <c r="V16" s="207"/>
      <c r="W16" s="207"/>
      <c r="X16" s="207"/>
      <c r="Y16" s="207"/>
      <c r="Z16" s="207"/>
      <c r="AA16" s="207"/>
      <c r="AB16" s="207"/>
      <c r="AC16" s="208"/>
      <c r="AD16" s="208"/>
      <c r="AE16" s="208"/>
      <c r="AF16" s="173"/>
      <c r="AH16" s="208"/>
      <c r="AJ16" s="209"/>
      <c r="AK16" s="210"/>
      <c r="AL16" s="211"/>
      <c r="AM16" s="212"/>
      <c r="AN16" s="212"/>
      <c r="AO16" s="213"/>
      <c r="AP16" s="214"/>
      <c r="AQ16" s="160"/>
      <c r="AR16" s="160"/>
      <c r="AS16" s="216"/>
      <c r="AT16" s="217"/>
      <c r="AU16" s="217"/>
      <c r="AV16" s="217"/>
      <c r="AW16" s="217"/>
      <c r="AX16" s="199"/>
      <c r="AY16" s="200"/>
      <c r="AZ16" s="218"/>
    </row>
    <row r="17" spans="2:52" ht="12.75" x14ac:dyDescent="0.25">
      <c r="B17" s="196"/>
      <c r="C17" s="197"/>
      <c r="D17" s="196"/>
      <c r="E17" s="196"/>
      <c r="F17" s="198"/>
      <c r="G17" s="198"/>
      <c r="H17" s="199"/>
      <c r="I17" s="200"/>
      <c r="J17" s="201"/>
      <c r="K17" s="201"/>
      <c r="L17" s="202"/>
      <c r="M17" s="201"/>
      <c r="N17" s="203"/>
      <c r="O17" s="160"/>
      <c r="P17" s="160"/>
      <c r="Q17" s="160"/>
      <c r="R17" s="160"/>
      <c r="S17" s="204"/>
      <c r="T17" s="205"/>
      <c r="U17" s="206"/>
      <c r="V17" s="207"/>
      <c r="W17" s="207"/>
      <c r="X17" s="207"/>
      <c r="Y17" s="207"/>
      <c r="Z17" s="207"/>
      <c r="AA17" s="207"/>
      <c r="AB17" s="207"/>
      <c r="AC17" s="208"/>
      <c r="AD17" s="208"/>
      <c r="AE17" s="208"/>
      <c r="AF17" s="173"/>
      <c r="AH17" s="208"/>
      <c r="AJ17" s="209"/>
      <c r="AK17" s="210"/>
      <c r="AL17" s="211"/>
      <c r="AM17" s="212"/>
      <c r="AN17" s="212"/>
      <c r="AO17" s="213"/>
      <c r="AP17" s="214"/>
      <c r="AQ17" s="160"/>
      <c r="AR17" s="160"/>
      <c r="AS17" s="216"/>
      <c r="AT17" s="217"/>
      <c r="AU17" s="217"/>
      <c r="AV17" s="217"/>
      <c r="AW17" s="217"/>
      <c r="AX17" s="199"/>
      <c r="AY17" s="200"/>
      <c r="AZ17" s="218"/>
    </row>
    <row r="18" spans="2:52" ht="12.75" x14ac:dyDescent="0.25">
      <c r="B18" s="196"/>
      <c r="C18" s="197"/>
      <c r="D18" s="196"/>
      <c r="E18" s="196"/>
      <c r="F18" s="198"/>
      <c r="G18" s="198"/>
      <c r="H18" s="199"/>
      <c r="I18" s="200"/>
      <c r="J18" s="201"/>
      <c r="K18" s="201"/>
      <c r="L18" s="202"/>
      <c r="M18" s="201"/>
      <c r="N18" s="203"/>
      <c r="O18" s="160"/>
      <c r="P18" s="160"/>
      <c r="Q18" s="160"/>
      <c r="R18" s="160"/>
      <c r="S18" s="204"/>
      <c r="T18" s="205"/>
      <c r="U18" s="206"/>
      <c r="V18" s="207"/>
      <c r="W18" s="207"/>
      <c r="X18" s="207"/>
      <c r="Y18" s="207"/>
      <c r="Z18" s="207"/>
      <c r="AA18" s="207"/>
      <c r="AB18" s="207"/>
      <c r="AC18" s="208"/>
      <c r="AD18" s="208"/>
      <c r="AE18" s="208"/>
      <c r="AF18" s="173"/>
      <c r="AH18" s="208"/>
      <c r="AJ18" s="209"/>
      <c r="AK18" s="210"/>
      <c r="AL18" s="211"/>
      <c r="AM18" s="212"/>
      <c r="AN18" s="212"/>
      <c r="AO18" s="213"/>
      <c r="AP18" s="214"/>
      <c r="AQ18" s="160"/>
      <c r="AR18" s="160"/>
      <c r="AS18" s="216"/>
      <c r="AT18" s="217"/>
      <c r="AU18" s="217"/>
      <c r="AV18" s="217"/>
      <c r="AW18" s="217"/>
      <c r="AX18" s="199"/>
      <c r="AY18" s="200"/>
      <c r="AZ18" s="218"/>
    </row>
    <row r="19" spans="2:52" ht="12.75" x14ac:dyDescent="0.25">
      <c r="B19" s="196"/>
      <c r="C19" s="197"/>
      <c r="D19" s="196"/>
      <c r="E19" s="196"/>
      <c r="F19" s="198"/>
      <c r="G19" s="198"/>
      <c r="H19" s="199"/>
      <c r="I19" s="200"/>
      <c r="J19" s="201"/>
      <c r="K19" s="201"/>
      <c r="L19" s="202"/>
      <c r="M19" s="201"/>
      <c r="N19" s="203"/>
      <c r="O19" s="160"/>
      <c r="P19" s="160"/>
      <c r="Q19" s="160"/>
      <c r="R19" s="160"/>
      <c r="S19" s="204"/>
      <c r="T19" s="205"/>
      <c r="U19" s="206"/>
      <c r="V19" s="207"/>
      <c r="W19" s="207"/>
      <c r="X19" s="207"/>
      <c r="Y19" s="207"/>
      <c r="Z19" s="207"/>
      <c r="AA19" s="207"/>
      <c r="AB19" s="207"/>
      <c r="AC19" s="208"/>
      <c r="AD19" s="208"/>
      <c r="AE19" s="208"/>
      <c r="AF19" s="173"/>
      <c r="AH19" s="208"/>
      <c r="AJ19" s="209"/>
      <c r="AK19" s="210"/>
      <c r="AL19" s="211"/>
      <c r="AM19" s="212"/>
      <c r="AN19" s="212"/>
      <c r="AO19" s="213"/>
      <c r="AP19" s="214"/>
      <c r="AQ19" s="160"/>
      <c r="AR19" s="160"/>
      <c r="AS19" s="216"/>
      <c r="AT19" s="217"/>
      <c r="AU19" s="217"/>
      <c r="AV19" s="217"/>
      <c r="AW19" s="217"/>
      <c r="AX19" s="199"/>
      <c r="AY19" s="200"/>
      <c r="AZ19" s="218"/>
    </row>
    <row r="20" spans="2:52" ht="12.75" x14ac:dyDescent="0.25">
      <c r="B20" s="196"/>
      <c r="C20" s="197"/>
      <c r="D20" s="196"/>
      <c r="E20" s="196"/>
      <c r="F20" s="198"/>
      <c r="G20" s="198"/>
      <c r="H20" s="199"/>
      <c r="I20" s="200"/>
      <c r="J20" s="201"/>
      <c r="K20" s="201"/>
      <c r="L20" s="202"/>
      <c r="M20" s="201"/>
      <c r="N20" s="203"/>
      <c r="O20" s="160"/>
      <c r="P20" s="160"/>
      <c r="Q20" s="160"/>
      <c r="R20" s="160"/>
      <c r="S20" s="204"/>
      <c r="T20" s="205"/>
      <c r="U20" s="206"/>
      <c r="V20" s="207"/>
      <c r="W20" s="207"/>
      <c r="X20" s="207"/>
      <c r="Y20" s="207"/>
      <c r="Z20" s="207"/>
      <c r="AA20" s="207"/>
      <c r="AB20" s="207"/>
      <c r="AC20" s="208"/>
      <c r="AD20" s="208"/>
      <c r="AE20" s="208"/>
      <c r="AF20" s="173"/>
      <c r="AH20" s="208"/>
      <c r="AJ20" s="209"/>
      <c r="AK20" s="210"/>
      <c r="AL20" s="211"/>
      <c r="AM20" s="212"/>
      <c r="AN20" s="212"/>
      <c r="AO20" s="213"/>
      <c r="AP20" s="214"/>
      <c r="AQ20" s="160"/>
      <c r="AR20" s="160"/>
      <c r="AS20" s="216"/>
      <c r="AT20" s="217"/>
      <c r="AU20" s="217"/>
      <c r="AV20" s="217"/>
      <c r="AW20" s="217"/>
      <c r="AX20" s="199"/>
      <c r="AY20" s="200"/>
      <c r="AZ20" s="218"/>
    </row>
    <row r="21" spans="2:52" ht="12.75" x14ac:dyDescent="0.25">
      <c r="B21" s="196"/>
      <c r="C21" s="197"/>
      <c r="D21" s="196"/>
      <c r="E21" s="196"/>
      <c r="F21" s="198"/>
      <c r="G21" s="198"/>
      <c r="H21" s="199"/>
      <c r="I21" s="200"/>
      <c r="J21" s="201"/>
      <c r="K21" s="201"/>
      <c r="L21" s="202"/>
      <c r="M21" s="201"/>
      <c r="N21" s="203"/>
      <c r="O21" s="160"/>
      <c r="P21" s="160"/>
      <c r="Q21" s="160"/>
      <c r="R21" s="160"/>
      <c r="S21" s="204"/>
      <c r="T21" s="205"/>
      <c r="U21" s="206"/>
      <c r="V21" s="207"/>
      <c r="W21" s="207"/>
      <c r="X21" s="207"/>
      <c r="Y21" s="207"/>
      <c r="Z21" s="207"/>
      <c r="AA21" s="207"/>
      <c r="AB21" s="207"/>
      <c r="AC21" s="208"/>
      <c r="AD21" s="208"/>
      <c r="AE21" s="208"/>
      <c r="AF21" s="173"/>
      <c r="AH21" s="208"/>
      <c r="AJ21" s="209"/>
      <c r="AK21" s="210"/>
      <c r="AL21" s="211"/>
      <c r="AM21" s="212"/>
      <c r="AN21" s="212"/>
      <c r="AO21" s="213"/>
      <c r="AP21" s="214"/>
      <c r="AQ21" s="160"/>
      <c r="AR21" s="160"/>
      <c r="AS21" s="216"/>
      <c r="AT21" s="217"/>
      <c r="AU21" s="217"/>
      <c r="AV21" s="217"/>
      <c r="AW21" s="217"/>
      <c r="AX21" s="199"/>
      <c r="AY21" s="200"/>
      <c r="AZ21" s="218"/>
    </row>
    <row r="22" spans="2:52" ht="12.75" x14ac:dyDescent="0.25">
      <c r="B22" s="196"/>
      <c r="C22" s="197"/>
      <c r="D22" s="196"/>
      <c r="E22" s="196"/>
      <c r="F22" s="198"/>
      <c r="G22" s="198"/>
      <c r="H22" s="199"/>
      <c r="I22" s="200"/>
      <c r="J22" s="201"/>
      <c r="K22" s="201"/>
      <c r="L22" s="202"/>
      <c r="M22" s="201"/>
      <c r="N22" s="203"/>
      <c r="O22" s="160"/>
      <c r="P22" s="160"/>
      <c r="Q22" s="160"/>
      <c r="R22" s="160"/>
      <c r="S22" s="204"/>
      <c r="T22" s="205"/>
      <c r="U22" s="206"/>
      <c r="V22" s="207"/>
      <c r="W22" s="207"/>
      <c r="X22" s="207"/>
      <c r="Y22" s="207"/>
      <c r="Z22" s="207"/>
      <c r="AA22" s="207"/>
      <c r="AB22" s="207"/>
      <c r="AC22" s="208"/>
      <c r="AD22" s="208"/>
      <c r="AE22" s="208"/>
      <c r="AF22" s="173"/>
      <c r="AH22" s="208"/>
      <c r="AJ22" s="209"/>
      <c r="AK22" s="210"/>
      <c r="AL22" s="211"/>
      <c r="AM22" s="212"/>
      <c r="AN22" s="212"/>
      <c r="AO22" s="213"/>
      <c r="AP22" s="214"/>
      <c r="AQ22" s="160"/>
      <c r="AR22" s="160"/>
      <c r="AS22" s="216"/>
      <c r="AT22" s="217"/>
      <c r="AU22" s="217"/>
      <c r="AV22" s="217"/>
      <c r="AW22" s="217"/>
      <c r="AX22" s="199"/>
      <c r="AY22" s="200"/>
      <c r="AZ22" s="218"/>
    </row>
    <row r="23" spans="2:52" ht="12.75" x14ac:dyDescent="0.25">
      <c r="B23" s="196"/>
      <c r="C23" s="197"/>
      <c r="D23" s="196"/>
      <c r="E23" s="196"/>
      <c r="F23" s="198"/>
      <c r="G23" s="198"/>
      <c r="H23" s="199"/>
      <c r="I23" s="200"/>
      <c r="J23" s="201"/>
      <c r="K23" s="201"/>
      <c r="L23" s="202"/>
      <c r="M23" s="201"/>
      <c r="N23" s="203"/>
      <c r="O23" s="160"/>
      <c r="P23" s="160"/>
      <c r="Q23" s="160"/>
      <c r="R23" s="160"/>
      <c r="S23" s="204"/>
      <c r="T23" s="205"/>
      <c r="U23" s="206"/>
      <c r="V23" s="207"/>
      <c r="W23" s="207"/>
      <c r="X23" s="207"/>
      <c r="Y23" s="207"/>
      <c r="Z23" s="207"/>
      <c r="AA23" s="207"/>
      <c r="AB23" s="207"/>
      <c r="AC23" s="208"/>
      <c r="AD23" s="208"/>
      <c r="AE23" s="208"/>
      <c r="AF23" s="173"/>
      <c r="AH23" s="208"/>
      <c r="AJ23" s="209"/>
      <c r="AK23" s="210"/>
      <c r="AL23" s="211"/>
      <c r="AM23" s="212"/>
      <c r="AN23" s="212"/>
      <c r="AO23" s="213"/>
      <c r="AP23" s="214"/>
      <c r="AQ23" s="160"/>
      <c r="AR23" s="160"/>
      <c r="AS23" s="216"/>
      <c r="AT23" s="217"/>
      <c r="AU23" s="217"/>
      <c r="AV23" s="217"/>
      <c r="AW23" s="217"/>
      <c r="AX23" s="199"/>
      <c r="AY23" s="200"/>
      <c r="AZ23" s="218"/>
    </row>
    <row r="24" spans="2:52" ht="12.75" x14ac:dyDescent="0.25">
      <c r="B24" s="196"/>
      <c r="C24" s="197"/>
      <c r="D24" s="196"/>
      <c r="E24" s="196"/>
      <c r="F24" s="198"/>
      <c r="G24" s="198"/>
      <c r="H24" s="199"/>
      <c r="I24" s="200"/>
      <c r="J24" s="201"/>
      <c r="K24" s="201"/>
      <c r="L24" s="202"/>
      <c r="M24" s="201"/>
      <c r="N24" s="203"/>
      <c r="O24" s="160"/>
      <c r="P24" s="160"/>
      <c r="Q24" s="160"/>
      <c r="R24" s="160"/>
      <c r="S24" s="204"/>
      <c r="T24" s="205"/>
      <c r="U24" s="206"/>
      <c r="V24" s="207"/>
      <c r="W24" s="207"/>
      <c r="X24" s="207"/>
      <c r="Y24" s="207"/>
      <c r="Z24" s="207"/>
      <c r="AA24" s="207"/>
      <c r="AB24" s="207"/>
      <c r="AC24" s="208"/>
      <c r="AD24" s="208"/>
      <c r="AE24" s="208"/>
      <c r="AF24" s="173"/>
      <c r="AH24" s="208"/>
      <c r="AJ24" s="209"/>
      <c r="AK24" s="210"/>
      <c r="AL24" s="211"/>
      <c r="AM24" s="212"/>
      <c r="AN24" s="212"/>
      <c r="AO24" s="213"/>
      <c r="AP24" s="214"/>
      <c r="AQ24" s="160"/>
      <c r="AR24" s="160"/>
      <c r="AS24" s="216"/>
      <c r="AT24" s="217"/>
      <c r="AU24" s="217"/>
      <c r="AV24" s="217"/>
      <c r="AW24" s="217"/>
      <c r="AX24" s="199"/>
      <c r="AY24" s="200"/>
      <c r="AZ24" s="218"/>
    </row>
    <row r="25" spans="2:52" ht="12.75" x14ac:dyDescent="0.25">
      <c r="B25" s="196"/>
      <c r="C25" s="197"/>
      <c r="D25" s="196"/>
      <c r="E25" s="196"/>
      <c r="F25" s="198"/>
      <c r="G25" s="198"/>
      <c r="H25" s="199"/>
      <c r="I25" s="200"/>
      <c r="J25" s="201"/>
      <c r="K25" s="201"/>
      <c r="L25" s="202"/>
      <c r="M25" s="201"/>
      <c r="N25" s="203"/>
      <c r="O25" s="160"/>
      <c r="P25" s="160"/>
      <c r="Q25" s="160"/>
      <c r="R25" s="160"/>
      <c r="S25" s="204"/>
      <c r="T25" s="205"/>
      <c r="U25" s="206"/>
      <c r="V25" s="207"/>
      <c r="W25" s="207"/>
      <c r="X25" s="207"/>
      <c r="Y25" s="207"/>
      <c r="Z25" s="207"/>
      <c r="AA25" s="207"/>
      <c r="AB25" s="207"/>
      <c r="AC25" s="208"/>
      <c r="AD25" s="208"/>
      <c r="AE25" s="208"/>
      <c r="AF25" s="173"/>
      <c r="AH25" s="208"/>
      <c r="AJ25" s="209"/>
      <c r="AK25" s="210"/>
      <c r="AL25" s="211"/>
      <c r="AM25" s="212"/>
      <c r="AN25" s="212"/>
      <c r="AO25" s="213"/>
      <c r="AP25" s="214"/>
      <c r="AQ25" s="160"/>
      <c r="AR25" s="160"/>
      <c r="AS25" s="216"/>
      <c r="AT25" s="217"/>
      <c r="AU25" s="217"/>
      <c r="AV25" s="217"/>
      <c r="AW25" s="217"/>
      <c r="AX25" s="199"/>
      <c r="AY25" s="200"/>
      <c r="AZ25" s="218"/>
    </row>
    <row r="26" spans="2:52" ht="12.75" x14ac:dyDescent="0.25">
      <c r="B26" s="196"/>
      <c r="C26" s="197"/>
      <c r="D26" s="196"/>
      <c r="E26" s="196"/>
      <c r="F26" s="198"/>
      <c r="G26" s="198"/>
      <c r="H26" s="199"/>
      <c r="I26" s="200"/>
      <c r="J26" s="201"/>
      <c r="K26" s="201"/>
      <c r="L26" s="202"/>
      <c r="M26" s="201"/>
      <c r="N26" s="203"/>
      <c r="O26" s="160"/>
      <c r="P26" s="160"/>
      <c r="Q26" s="160"/>
      <c r="R26" s="160"/>
      <c r="S26" s="204"/>
      <c r="T26" s="205"/>
      <c r="U26" s="206"/>
      <c r="V26" s="207"/>
      <c r="W26" s="207"/>
      <c r="X26" s="207"/>
      <c r="Y26" s="207"/>
      <c r="Z26" s="207"/>
      <c r="AA26" s="207"/>
      <c r="AB26" s="207"/>
      <c r="AC26" s="208"/>
      <c r="AD26" s="208"/>
      <c r="AE26" s="208"/>
      <c r="AF26" s="173"/>
      <c r="AH26" s="208"/>
      <c r="AJ26" s="209"/>
      <c r="AK26" s="210"/>
      <c r="AL26" s="211"/>
      <c r="AM26" s="212"/>
      <c r="AN26" s="212"/>
      <c r="AO26" s="213"/>
      <c r="AP26" s="214"/>
      <c r="AQ26" s="160"/>
      <c r="AR26" s="160"/>
      <c r="AS26" s="216"/>
      <c r="AT26" s="217"/>
      <c r="AU26" s="217"/>
      <c r="AV26" s="217"/>
      <c r="AW26" s="217"/>
      <c r="AX26" s="199"/>
      <c r="AY26" s="200"/>
      <c r="AZ26" s="218"/>
    </row>
    <row r="27" spans="2:52" ht="12.75" x14ac:dyDescent="0.25">
      <c r="B27" s="196"/>
      <c r="C27" s="197"/>
      <c r="D27" s="196"/>
      <c r="E27" s="196"/>
      <c r="F27" s="198"/>
      <c r="G27" s="198"/>
      <c r="H27" s="199"/>
      <c r="I27" s="200"/>
      <c r="J27" s="201"/>
      <c r="K27" s="201"/>
      <c r="L27" s="202"/>
      <c r="M27" s="201"/>
      <c r="N27" s="203"/>
      <c r="O27" s="160"/>
      <c r="P27" s="160"/>
      <c r="Q27" s="160"/>
      <c r="R27" s="160"/>
      <c r="S27" s="204"/>
      <c r="T27" s="205"/>
      <c r="U27" s="206"/>
      <c r="V27" s="207"/>
      <c r="W27" s="207"/>
      <c r="X27" s="207"/>
      <c r="Y27" s="207"/>
      <c r="Z27" s="207"/>
      <c r="AA27" s="207"/>
      <c r="AB27" s="207"/>
      <c r="AC27" s="208"/>
      <c r="AD27" s="208"/>
      <c r="AE27" s="208"/>
      <c r="AF27" s="173"/>
      <c r="AH27" s="208"/>
      <c r="AJ27" s="209"/>
      <c r="AK27" s="210"/>
      <c r="AL27" s="211"/>
      <c r="AM27" s="212"/>
      <c r="AN27" s="212"/>
      <c r="AO27" s="213"/>
      <c r="AP27" s="214"/>
      <c r="AQ27" s="160"/>
      <c r="AR27" s="160"/>
      <c r="AS27" s="216"/>
      <c r="AT27" s="217"/>
      <c r="AU27" s="217"/>
      <c r="AV27" s="217"/>
      <c r="AW27" s="217"/>
      <c r="AX27" s="199"/>
      <c r="AY27" s="200"/>
      <c r="AZ27" s="218"/>
    </row>
    <row r="28" spans="2:52" ht="12.75" x14ac:dyDescent="0.25">
      <c r="B28" s="196"/>
      <c r="C28" s="197"/>
      <c r="D28" s="196"/>
      <c r="E28" s="196"/>
      <c r="F28" s="198"/>
      <c r="G28" s="198"/>
      <c r="H28" s="199"/>
      <c r="I28" s="200"/>
      <c r="J28" s="201"/>
      <c r="K28" s="201"/>
      <c r="L28" s="202"/>
      <c r="M28" s="201"/>
      <c r="N28" s="203"/>
      <c r="O28" s="160"/>
      <c r="P28" s="160"/>
      <c r="Q28" s="160"/>
      <c r="R28" s="160"/>
      <c r="S28" s="204"/>
      <c r="T28" s="205"/>
      <c r="U28" s="206"/>
      <c r="V28" s="207"/>
      <c r="W28" s="207"/>
      <c r="X28" s="207"/>
      <c r="Y28" s="207"/>
      <c r="Z28" s="207"/>
      <c r="AA28" s="207"/>
      <c r="AB28" s="207"/>
      <c r="AC28" s="208"/>
      <c r="AD28" s="208"/>
      <c r="AE28" s="208"/>
      <c r="AF28" s="173"/>
      <c r="AH28" s="208"/>
      <c r="AJ28" s="209"/>
      <c r="AK28" s="210"/>
      <c r="AL28" s="211"/>
      <c r="AM28" s="212"/>
      <c r="AN28" s="212"/>
      <c r="AO28" s="213"/>
      <c r="AP28" s="214"/>
      <c r="AQ28" s="160"/>
      <c r="AR28" s="160"/>
      <c r="AS28" s="216"/>
      <c r="AT28" s="217"/>
      <c r="AU28" s="217"/>
      <c r="AV28" s="217"/>
      <c r="AW28" s="217"/>
      <c r="AX28" s="199"/>
      <c r="AY28" s="200"/>
      <c r="AZ28" s="218"/>
    </row>
    <row r="29" spans="2:52" ht="12.75" x14ac:dyDescent="0.25">
      <c r="B29" s="196"/>
      <c r="C29" s="197"/>
      <c r="D29" s="196"/>
      <c r="E29" s="196"/>
      <c r="F29" s="198"/>
      <c r="G29" s="198"/>
      <c r="H29" s="199"/>
      <c r="I29" s="200"/>
      <c r="J29" s="201"/>
      <c r="K29" s="201"/>
      <c r="L29" s="202"/>
      <c r="M29" s="201"/>
      <c r="N29" s="203"/>
      <c r="O29" s="160"/>
      <c r="P29" s="160"/>
      <c r="Q29" s="160"/>
      <c r="R29" s="160"/>
      <c r="S29" s="204"/>
      <c r="T29" s="205"/>
      <c r="U29" s="206"/>
      <c r="V29" s="207"/>
      <c r="W29" s="207"/>
      <c r="X29" s="207"/>
      <c r="Y29" s="207"/>
      <c r="Z29" s="207"/>
      <c r="AA29" s="207"/>
      <c r="AB29" s="207"/>
      <c r="AC29" s="208"/>
      <c r="AD29" s="208"/>
      <c r="AE29" s="208"/>
      <c r="AF29" s="173"/>
      <c r="AH29" s="208"/>
      <c r="AJ29" s="209"/>
      <c r="AK29" s="210"/>
      <c r="AL29" s="211"/>
      <c r="AM29" s="212"/>
      <c r="AN29" s="212"/>
      <c r="AO29" s="213"/>
      <c r="AP29" s="214"/>
      <c r="AQ29" s="160"/>
      <c r="AR29" s="160"/>
      <c r="AS29" s="216"/>
      <c r="AT29" s="217"/>
      <c r="AU29" s="217"/>
      <c r="AV29" s="217"/>
      <c r="AW29" s="217"/>
      <c r="AX29" s="199"/>
      <c r="AY29" s="200"/>
      <c r="AZ29" s="218"/>
    </row>
    <row r="30" spans="2:52" ht="12.75" x14ac:dyDescent="0.25">
      <c r="B30" s="196"/>
      <c r="C30" s="197"/>
      <c r="D30" s="196"/>
      <c r="E30" s="196"/>
      <c r="F30" s="198"/>
      <c r="G30" s="198"/>
      <c r="H30" s="199"/>
      <c r="I30" s="200"/>
      <c r="J30" s="201"/>
      <c r="K30" s="201"/>
      <c r="L30" s="202"/>
      <c r="M30" s="201"/>
      <c r="N30" s="203"/>
      <c r="O30" s="160"/>
      <c r="P30" s="160"/>
      <c r="Q30" s="160"/>
      <c r="R30" s="160"/>
      <c r="S30" s="204"/>
      <c r="T30" s="205"/>
      <c r="U30" s="206"/>
      <c r="V30" s="207"/>
      <c r="W30" s="207"/>
      <c r="X30" s="207"/>
      <c r="Y30" s="207"/>
      <c r="Z30" s="207"/>
      <c r="AA30" s="207"/>
      <c r="AB30" s="207"/>
      <c r="AC30" s="208"/>
      <c r="AD30" s="208"/>
      <c r="AE30" s="208"/>
      <c r="AF30" s="173"/>
      <c r="AH30" s="208"/>
      <c r="AJ30" s="209"/>
      <c r="AK30" s="210"/>
      <c r="AL30" s="211"/>
      <c r="AM30" s="212"/>
      <c r="AN30" s="212"/>
      <c r="AO30" s="213"/>
      <c r="AP30" s="214"/>
      <c r="AQ30" s="160"/>
      <c r="AR30" s="160"/>
      <c r="AS30" s="216"/>
      <c r="AT30" s="217"/>
      <c r="AU30" s="217"/>
      <c r="AV30" s="217"/>
      <c r="AW30" s="217"/>
      <c r="AX30" s="199"/>
      <c r="AY30" s="200"/>
      <c r="AZ30" s="218"/>
    </row>
    <row r="31" spans="2:52" ht="12.75" x14ac:dyDescent="0.25">
      <c r="B31" s="196"/>
      <c r="C31" s="197"/>
      <c r="D31" s="196"/>
      <c r="E31" s="196"/>
      <c r="F31" s="198"/>
      <c r="G31" s="198"/>
      <c r="H31" s="199"/>
      <c r="I31" s="200"/>
      <c r="J31" s="201"/>
      <c r="K31" s="201"/>
      <c r="L31" s="202"/>
      <c r="M31" s="201"/>
      <c r="N31" s="203"/>
      <c r="O31" s="160"/>
      <c r="P31" s="160"/>
      <c r="Q31" s="160"/>
      <c r="R31" s="160"/>
      <c r="S31" s="204"/>
      <c r="T31" s="205"/>
      <c r="U31" s="206"/>
      <c r="V31" s="207"/>
      <c r="W31" s="207"/>
      <c r="X31" s="207"/>
      <c r="Y31" s="207"/>
      <c r="Z31" s="207"/>
      <c r="AA31" s="207"/>
      <c r="AB31" s="207"/>
      <c r="AC31" s="208"/>
      <c r="AD31" s="208"/>
      <c r="AE31" s="208"/>
      <c r="AF31" s="173"/>
      <c r="AH31" s="208"/>
      <c r="AJ31" s="209"/>
      <c r="AK31" s="210"/>
      <c r="AL31" s="211"/>
      <c r="AM31" s="212"/>
      <c r="AN31" s="212"/>
      <c r="AO31" s="213"/>
      <c r="AP31" s="214"/>
      <c r="AQ31" s="160"/>
      <c r="AR31" s="160"/>
      <c r="AS31" s="216"/>
      <c r="AT31" s="217"/>
      <c r="AU31" s="217"/>
      <c r="AV31" s="217"/>
      <c r="AW31" s="217"/>
      <c r="AX31" s="199"/>
      <c r="AY31" s="200"/>
      <c r="AZ31" s="218"/>
    </row>
    <row r="32" spans="2:52" ht="12.75" x14ac:dyDescent="0.25">
      <c r="B32" s="196"/>
      <c r="C32" s="197"/>
      <c r="D32" s="196"/>
      <c r="E32" s="196"/>
      <c r="F32" s="198"/>
      <c r="G32" s="198"/>
      <c r="H32" s="199"/>
      <c r="I32" s="200"/>
      <c r="J32" s="201"/>
      <c r="K32" s="201"/>
      <c r="L32" s="202"/>
      <c r="M32" s="201"/>
      <c r="N32" s="203"/>
      <c r="O32" s="160"/>
      <c r="P32" s="160"/>
      <c r="Q32" s="160"/>
      <c r="R32" s="160"/>
      <c r="S32" s="204"/>
      <c r="T32" s="205"/>
      <c r="U32" s="206"/>
      <c r="V32" s="207"/>
      <c r="W32" s="207"/>
      <c r="X32" s="207"/>
      <c r="Y32" s="207"/>
      <c r="Z32" s="207"/>
      <c r="AA32" s="207"/>
      <c r="AB32" s="207"/>
      <c r="AC32" s="208"/>
      <c r="AD32" s="208"/>
      <c r="AE32" s="208"/>
      <c r="AF32" s="173"/>
      <c r="AH32" s="208"/>
      <c r="AJ32" s="209"/>
      <c r="AK32" s="210"/>
      <c r="AL32" s="211"/>
      <c r="AM32" s="212"/>
      <c r="AN32" s="212"/>
      <c r="AO32" s="213"/>
      <c r="AP32" s="214"/>
      <c r="AQ32" s="160"/>
      <c r="AR32" s="160"/>
      <c r="AS32" s="216"/>
      <c r="AT32" s="217"/>
      <c r="AU32" s="217"/>
      <c r="AV32" s="217"/>
      <c r="AW32" s="217"/>
      <c r="AX32" s="199"/>
      <c r="AY32" s="200"/>
      <c r="AZ32" s="218"/>
    </row>
    <row r="33" spans="2:52" ht="12.75" x14ac:dyDescent="0.25">
      <c r="B33" s="196"/>
      <c r="C33" s="197"/>
      <c r="D33" s="196"/>
      <c r="E33" s="196"/>
      <c r="F33" s="198"/>
      <c r="G33" s="198"/>
      <c r="H33" s="199"/>
      <c r="I33" s="200"/>
      <c r="J33" s="201"/>
      <c r="K33" s="201"/>
      <c r="L33" s="202"/>
      <c r="M33" s="201"/>
      <c r="N33" s="203"/>
      <c r="O33" s="160"/>
      <c r="P33" s="160"/>
      <c r="Q33" s="160"/>
      <c r="R33" s="160"/>
      <c r="S33" s="204"/>
      <c r="T33" s="205"/>
      <c r="U33" s="206"/>
      <c r="V33" s="207"/>
      <c r="W33" s="207"/>
      <c r="X33" s="207"/>
      <c r="Y33" s="207"/>
      <c r="Z33" s="207"/>
      <c r="AA33" s="207"/>
      <c r="AB33" s="207"/>
      <c r="AC33" s="208"/>
      <c r="AD33" s="208"/>
      <c r="AE33" s="208"/>
      <c r="AF33" s="173"/>
      <c r="AH33" s="208"/>
      <c r="AJ33" s="209"/>
      <c r="AK33" s="210"/>
      <c r="AL33" s="211"/>
      <c r="AM33" s="212"/>
      <c r="AN33" s="212"/>
      <c r="AO33" s="213"/>
      <c r="AP33" s="214"/>
      <c r="AQ33" s="160"/>
      <c r="AR33" s="160"/>
      <c r="AS33" s="216"/>
      <c r="AT33" s="217"/>
      <c r="AU33" s="217"/>
      <c r="AV33" s="217"/>
      <c r="AW33" s="217"/>
      <c r="AX33" s="199"/>
      <c r="AY33" s="200"/>
      <c r="AZ33" s="218"/>
    </row>
    <row r="34" spans="2:52" ht="12.75" x14ac:dyDescent="0.25">
      <c r="B34" s="196"/>
      <c r="C34" s="197"/>
      <c r="D34" s="196"/>
      <c r="E34" s="196"/>
      <c r="F34" s="198"/>
      <c r="G34" s="198"/>
      <c r="H34" s="199"/>
      <c r="I34" s="200"/>
      <c r="J34" s="201"/>
      <c r="K34" s="201"/>
      <c r="L34" s="202"/>
      <c r="M34" s="201"/>
      <c r="N34" s="203"/>
      <c r="O34" s="160"/>
      <c r="P34" s="160"/>
      <c r="Q34" s="160"/>
      <c r="R34" s="160"/>
      <c r="S34" s="204"/>
      <c r="T34" s="205"/>
      <c r="U34" s="206"/>
      <c r="V34" s="207"/>
      <c r="W34" s="207"/>
      <c r="X34" s="207"/>
      <c r="Y34" s="207"/>
      <c r="Z34" s="207"/>
      <c r="AA34" s="207"/>
      <c r="AB34" s="207"/>
      <c r="AC34" s="208"/>
      <c r="AD34" s="208"/>
      <c r="AE34" s="208"/>
      <c r="AF34" s="173"/>
      <c r="AH34" s="208"/>
      <c r="AJ34" s="209"/>
      <c r="AK34" s="210"/>
      <c r="AL34" s="211"/>
      <c r="AM34" s="212"/>
      <c r="AN34" s="212"/>
      <c r="AO34" s="213"/>
      <c r="AP34" s="214"/>
      <c r="AQ34" s="160"/>
      <c r="AR34" s="160"/>
      <c r="AS34" s="216"/>
      <c r="AT34" s="217"/>
      <c r="AU34" s="217"/>
      <c r="AV34" s="217"/>
      <c r="AW34" s="217"/>
      <c r="AX34" s="199"/>
      <c r="AY34" s="200"/>
      <c r="AZ34" s="218"/>
    </row>
    <row r="35" spans="2:52" ht="12.75" x14ac:dyDescent="0.25">
      <c r="B35" s="196"/>
      <c r="C35" s="197"/>
      <c r="D35" s="196"/>
      <c r="E35" s="196"/>
      <c r="F35" s="198"/>
      <c r="G35" s="198"/>
      <c r="H35" s="199"/>
      <c r="I35" s="200"/>
      <c r="J35" s="201"/>
      <c r="K35" s="201"/>
      <c r="L35" s="202"/>
      <c r="M35" s="201"/>
      <c r="N35" s="203"/>
      <c r="O35" s="160"/>
      <c r="P35" s="160"/>
      <c r="Q35" s="160"/>
      <c r="R35" s="160"/>
      <c r="S35" s="204"/>
      <c r="T35" s="205"/>
      <c r="U35" s="206"/>
      <c r="V35" s="207"/>
      <c r="W35" s="207"/>
      <c r="X35" s="207"/>
      <c r="Y35" s="207"/>
      <c r="Z35" s="207"/>
      <c r="AA35" s="207"/>
      <c r="AB35" s="207"/>
      <c r="AC35" s="208"/>
      <c r="AD35" s="208"/>
      <c r="AE35" s="208"/>
      <c r="AF35" s="173"/>
      <c r="AH35" s="208"/>
      <c r="AJ35" s="209"/>
      <c r="AK35" s="210"/>
      <c r="AL35" s="211"/>
      <c r="AM35" s="212"/>
      <c r="AN35" s="212"/>
      <c r="AO35" s="213"/>
      <c r="AP35" s="214"/>
      <c r="AQ35" s="160"/>
      <c r="AR35" s="160"/>
      <c r="AS35" s="216"/>
      <c r="AT35" s="217"/>
      <c r="AU35" s="217"/>
      <c r="AV35" s="217"/>
      <c r="AW35" s="217"/>
      <c r="AX35" s="199"/>
      <c r="AY35" s="200"/>
      <c r="AZ35" s="218"/>
    </row>
    <row r="36" spans="2:52" ht="12.75" x14ac:dyDescent="0.25">
      <c r="B36" s="196"/>
      <c r="C36" s="197"/>
      <c r="D36" s="196"/>
      <c r="E36" s="196"/>
      <c r="F36" s="198"/>
      <c r="G36" s="198"/>
      <c r="H36" s="199"/>
      <c r="I36" s="200"/>
      <c r="J36" s="201"/>
      <c r="K36" s="201"/>
      <c r="L36" s="202"/>
      <c r="M36" s="201"/>
      <c r="N36" s="203"/>
      <c r="O36" s="160"/>
      <c r="P36" s="160"/>
      <c r="Q36" s="160"/>
      <c r="R36" s="160"/>
      <c r="S36" s="204"/>
      <c r="T36" s="205"/>
      <c r="U36" s="206"/>
      <c r="V36" s="207"/>
      <c r="W36" s="207"/>
      <c r="X36" s="207"/>
      <c r="Y36" s="207"/>
      <c r="Z36" s="207"/>
      <c r="AA36" s="207"/>
      <c r="AB36" s="207"/>
      <c r="AC36" s="208"/>
      <c r="AD36" s="208"/>
      <c r="AE36" s="208"/>
      <c r="AF36" s="173"/>
      <c r="AH36" s="208"/>
      <c r="AJ36" s="209"/>
      <c r="AK36" s="210"/>
      <c r="AL36" s="211"/>
      <c r="AM36" s="212"/>
      <c r="AN36" s="212"/>
      <c r="AO36" s="213"/>
      <c r="AP36" s="214"/>
      <c r="AQ36" s="160"/>
      <c r="AR36" s="160"/>
      <c r="AS36" s="216"/>
      <c r="AT36" s="217"/>
      <c r="AU36" s="217"/>
      <c r="AV36" s="217"/>
      <c r="AW36" s="217"/>
      <c r="AX36" s="199"/>
      <c r="AY36" s="200"/>
      <c r="AZ36" s="218"/>
    </row>
    <row r="37" spans="2:52" ht="12.75" x14ac:dyDescent="0.25">
      <c r="B37" s="196"/>
      <c r="C37" s="197"/>
      <c r="D37" s="196"/>
      <c r="E37" s="196"/>
      <c r="F37" s="198"/>
      <c r="G37" s="198"/>
      <c r="H37" s="199"/>
      <c r="I37" s="200"/>
      <c r="J37" s="201"/>
      <c r="K37" s="201"/>
      <c r="L37" s="202"/>
      <c r="M37" s="201"/>
      <c r="N37" s="203"/>
      <c r="O37" s="160"/>
      <c r="P37" s="160"/>
      <c r="Q37" s="160"/>
      <c r="R37" s="160"/>
      <c r="S37" s="204"/>
      <c r="T37" s="205"/>
      <c r="U37" s="206"/>
      <c r="V37" s="207"/>
      <c r="W37" s="207"/>
      <c r="X37" s="207"/>
      <c r="Y37" s="207"/>
      <c r="Z37" s="207"/>
      <c r="AA37" s="207"/>
      <c r="AB37" s="207"/>
      <c r="AC37" s="208"/>
      <c r="AD37" s="208"/>
      <c r="AE37" s="208"/>
      <c r="AF37" s="173"/>
      <c r="AH37" s="208"/>
      <c r="AJ37" s="209"/>
      <c r="AK37" s="210"/>
      <c r="AL37" s="211"/>
      <c r="AM37" s="212"/>
      <c r="AN37" s="212"/>
      <c r="AO37" s="213"/>
      <c r="AP37" s="214"/>
      <c r="AQ37" s="160"/>
      <c r="AR37" s="160"/>
      <c r="AS37" s="216"/>
      <c r="AT37" s="217"/>
      <c r="AU37" s="217"/>
      <c r="AV37" s="217"/>
      <c r="AW37" s="217"/>
      <c r="AX37" s="199"/>
      <c r="AY37" s="200"/>
      <c r="AZ37" s="218"/>
    </row>
  </sheetData>
  <sheetProtection formatCells="0" formatColumns="0" autoFilter="0" pivotTables="0"/>
  <dataConsolidate/>
  <mergeCells count="52">
    <mergeCell ref="AY3:AY4"/>
    <mergeCell ref="T2:AO2"/>
    <mergeCell ref="AM3:AM4"/>
    <mergeCell ref="AN3:AN4"/>
    <mergeCell ref="AO3:AO4"/>
    <mergeCell ref="AQ3:AQ4"/>
    <mergeCell ref="T3:T4"/>
    <mergeCell ref="U3:U4"/>
    <mergeCell ref="V3:V4"/>
    <mergeCell ref="W3:W4"/>
    <mergeCell ref="X3:X4"/>
    <mergeCell ref="Y3:Y4"/>
    <mergeCell ref="Z3:Z4"/>
    <mergeCell ref="AB3:AB4"/>
    <mergeCell ref="AR3:AR4"/>
    <mergeCell ref="L3:L4"/>
    <mergeCell ref="B3:B4"/>
    <mergeCell ref="AC3:AC4"/>
    <mergeCell ref="AH3:AH4"/>
    <mergeCell ref="B2:M2"/>
    <mergeCell ref="H3:H4"/>
    <mergeCell ref="I3:I4"/>
    <mergeCell ref="J3:J4"/>
    <mergeCell ref="M3:M4"/>
    <mergeCell ref="K3:K4"/>
    <mergeCell ref="C3:C4"/>
    <mergeCell ref="D3:D4"/>
    <mergeCell ref="E3:E4"/>
    <mergeCell ref="F3:F4"/>
    <mergeCell ref="G3:G4"/>
    <mergeCell ref="AA3:AA4"/>
    <mergeCell ref="R3:R4"/>
    <mergeCell ref="O2:R2"/>
    <mergeCell ref="O3:O4"/>
    <mergeCell ref="P3:P4"/>
    <mergeCell ref="Q3:Q4"/>
    <mergeCell ref="AQ2:AR2"/>
    <mergeCell ref="AS2:AY2"/>
    <mergeCell ref="AD3:AD4"/>
    <mergeCell ref="AK3:AK4"/>
    <mergeCell ref="AL3:AL4"/>
    <mergeCell ref="AF3:AF4"/>
    <mergeCell ref="AJ3:AJ4"/>
    <mergeCell ref="AI3:AI4"/>
    <mergeCell ref="AG3:AG4"/>
    <mergeCell ref="AE3:AE4"/>
    <mergeCell ref="AS3:AS4"/>
    <mergeCell ref="AW3:AW4"/>
    <mergeCell ref="AX3:AX4"/>
    <mergeCell ref="AT3:AT4"/>
    <mergeCell ref="AU3:AU4"/>
    <mergeCell ref="AV3:AV4"/>
  </mergeCells>
  <dataValidations count="4">
    <dataValidation type="date" allowBlank="1" showInputMessage="1" showErrorMessage="1" sqref="AT38:AV1048576 AT1:AV1 AW1 AT5:AV6 AW3:AW6 AW38:AW1048576" xr:uid="{0AB3204D-E897-4658-89EF-C0B4BB880705}">
      <formula1>43101</formula1>
      <formula2>43465</formula2>
    </dataValidation>
    <dataValidation showInputMessage="1" showErrorMessage="1" sqref="AJ3 AJ5:AJ37" xr:uid="{C5240531-36F0-47E0-A239-D6A9AF47831A}"/>
    <dataValidation type="list" allowBlank="1" showInputMessage="1" showErrorMessage="1" sqref="AO1:AO1048576" xr:uid="{00000000-0002-0000-0000-000000000000}">
      <formula1>"Aberto, Sucesso, Perda,"</formula1>
    </dataValidation>
    <dataValidation type="date" allowBlank="1" showInputMessage="1" showErrorMessage="1" sqref="AT7:AW37" xr:uid="{3A59EDDC-EAA9-495D-BCFF-D96F9E969A3D}">
      <formula1>43101</formula1>
      <formula2>43830</formula2>
    </dataValidation>
  </dataValidations>
  <pageMargins left="0.7" right="0.7" top="0.75" bottom="0.75" header="0.3" footer="0.3"/>
  <pageSetup orientation="portrait" horizontalDpi="4294967293" r:id="rId1"/>
  <legacyDrawing r:id="rId2"/>
  <tableParts count="1">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4000000}">
          <x14:formula1>
            <xm:f>'Dados background'!$E$2:$E$6</xm:f>
          </x14:formula1>
          <xm:sqref>AN6:AN37</xm:sqref>
        </x14:dataValidation>
        <x14:dataValidation type="list" allowBlank="1" showInputMessage="1" showErrorMessage="1" xr:uid="{00000000-0002-0000-0000-000005000000}">
          <x14:formula1>
            <xm:f>'Dados background'!$G$2:$G$5</xm:f>
          </x14:formula1>
          <xm:sqref>AM6:AM37</xm:sqref>
        </x14:dataValidation>
        <x14:dataValidation type="list" allowBlank="1" showInputMessage="1" showErrorMessage="1" xr:uid="{00000000-0002-0000-0000-000001000000}">
          <x14:formula1>
            <xm:f>'Dados background'!$D:$D</xm:f>
          </x14:formula1>
          <xm:sqref>C1:C1048576</xm:sqref>
        </x14:dataValidation>
        <x14:dataValidation type="list" allowBlank="1" showInputMessage="1" showErrorMessage="1" xr:uid="{00000000-0002-0000-0000-000002000000}">
          <x14:formula1>
            <xm:f>'Dados background'!$B:$B</xm:f>
          </x14:formula1>
          <xm:sqref>K6:K1048576</xm:sqref>
        </x14:dataValidation>
        <x14:dataValidation type="list" allowBlank="1" showInputMessage="1" showErrorMessage="1" xr:uid="{00000000-0002-0000-0000-000003000000}">
          <x14:formula1>
            <xm:f>'Dados background'!$F:$F</xm:f>
          </x14:formula1>
          <xm:sqref>B1:B1048576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B1:BI36"/>
  <sheetViews>
    <sheetView showGridLines="0" workbookViewId="0">
      <selection activeCell="W5" sqref="W5"/>
    </sheetView>
  </sheetViews>
  <sheetFormatPr defaultRowHeight="15" outlineLevelRow="1" outlineLevelCol="1" x14ac:dyDescent="0.25"/>
  <cols>
    <col min="1" max="1" width="1.140625" style="2" customWidth="1"/>
    <col min="2" max="2" width="27.28515625" style="2" customWidth="1"/>
    <col min="3" max="3" width="15.42578125" style="2" customWidth="1"/>
    <col min="4" max="4" width="1.42578125" style="16" customWidth="1"/>
    <col min="5" max="5" width="14.5703125" style="2" customWidth="1"/>
    <col min="6" max="6" width="6.42578125" style="2" bestFit="1" customWidth="1"/>
    <col min="7" max="7" width="14" style="2" customWidth="1"/>
    <col min="8" max="8" width="13" style="2" customWidth="1"/>
    <col min="9" max="9" width="13.42578125" style="2" bestFit="1" customWidth="1"/>
    <col min="10" max="10" width="12.140625" style="2" customWidth="1"/>
    <col min="11" max="11" width="13.7109375" style="2" customWidth="1"/>
    <col min="12" max="12" width="20.5703125" style="2" customWidth="1"/>
    <col min="13" max="13" width="9.140625" style="2" hidden="1" customWidth="1" outlineLevel="1"/>
    <col min="14" max="14" width="26.85546875" style="86" hidden="1" customWidth="1" outlineLevel="1"/>
    <col min="15" max="15" width="14.42578125" style="86" hidden="1" customWidth="1" outlineLevel="1"/>
    <col min="16" max="16" width="9.5703125" style="86" hidden="1" customWidth="1" outlineLevel="1"/>
    <col min="17" max="17" width="10.42578125" style="86" hidden="1" customWidth="1" outlineLevel="1"/>
    <col min="18" max="18" width="12" style="86" hidden="1" customWidth="1" outlineLevel="1"/>
    <col min="19" max="19" width="10.42578125" style="86" hidden="1" customWidth="1" outlineLevel="1"/>
    <col min="20" max="20" width="10.7109375" style="86" hidden="1" customWidth="1" outlineLevel="1"/>
    <col min="21" max="21" width="9.140625" style="2" collapsed="1"/>
    <col min="22" max="16384" width="9.140625" style="2"/>
  </cols>
  <sheetData>
    <row r="1" spans="2:61" ht="27" thickBot="1" x14ac:dyDescent="0.3">
      <c r="B1" s="38"/>
      <c r="C1" s="59">
        <f ca="1">SUMPRODUCT(SUBTOTAL(3,OFFSET(Tbl_Deals_1[[#Headers],[STATUS]],ROW(Tbl_Deals_1[STATUS])-ROW(Tbl_Deals_1[[#Headers],[STATUS]]),0,1)),--(Tbl_Deals_1[STATUS]="Sucesso"))</f>
        <v>0</v>
      </c>
      <c r="D1" s="39"/>
      <c r="E1" s="57">
        <f ca="1">SUMPRODUCT(SUBTOTAL(3,OFFSET(Tbl_Deals_1[[#Headers],[STATUS]],ROW(Tbl_Deals_1[STATUS])-ROW(Tbl_Deals_1[[#Headers],[STATUS]]),0,1)),--(Tbl_Deals_1[STATUS]="Perda"))</f>
        <v>0</v>
      </c>
      <c r="F1" s="39"/>
      <c r="G1" s="40"/>
      <c r="H1" s="58" t="str">
        <f ca="1">IFERROR(C1/J1,"-")</f>
        <v>-</v>
      </c>
      <c r="I1" s="39"/>
      <c r="J1" s="57">
        <f ca="1">E1+C1</f>
        <v>0</v>
      </c>
      <c r="K1" s="41"/>
      <c r="L1" s="42"/>
      <c r="U1" s="258" t="s">
        <v>2522</v>
      </c>
      <c r="AY1" s="14" t="s">
        <v>89</v>
      </c>
      <c r="AZ1" s="14" t="s">
        <v>79</v>
      </c>
      <c r="BA1" s="15"/>
      <c r="BB1" s="14" t="s">
        <v>60</v>
      </c>
      <c r="BC1" s="14" t="s">
        <v>1</v>
      </c>
      <c r="BD1" s="14" t="s">
        <v>31</v>
      </c>
      <c r="BE1" s="14" t="s">
        <v>21</v>
      </c>
      <c r="BF1" s="14" t="s">
        <v>1</v>
      </c>
      <c r="BG1" s="14" t="s">
        <v>32</v>
      </c>
      <c r="BH1" s="14" t="s">
        <v>48</v>
      </c>
      <c r="BI1" s="14"/>
    </row>
    <row r="2" spans="2:61" s="16" customFormat="1" ht="26.25" hidden="1" customHeight="1" outlineLevel="1" x14ac:dyDescent="0.25">
      <c r="B2" s="1"/>
      <c r="E2" s="1"/>
      <c r="F2" s="127" t="s">
        <v>2743</v>
      </c>
      <c r="G2" s="27">
        <f t="shared" ref="G2:L2" ca="1" si="0">SUM(G3:G4)</f>
        <v>0</v>
      </c>
      <c r="H2" s="27">
        <f t="shared" ca="1" si="0"/>
        <v>0</v>
      </c>
      <c r="I2" s="27">
        <f t="shared" ca="1" si="0"/>
        <v>0</v>
      </c>
      <c r="J2" s="27">
        <f t="shared" ca="1" si="0"/>
        <v>0</v>
      </c>
      <c r="K2" s="27">
        <f t="shared" ca="1" si="0"/>
        <v>0</v>
      </c>
      <c r="L2" s="27">
        <f t="shared" ca="1" si="0"/>
        <v>0</v>
      </c>
      <c r="N2" s="87"/>
      <c r="O2" s="87"/>
      <c r="P2" s="87"/>
      <c r="Q2" s="87"/>
      <c r="R2" s="87"/>
      <c r="S2" s="87"/>
      <c r="T2" s="87"/>
      <c r="U2" s="258"/>
      <c r="AY2" s="14" t="s">
        <v>10</v>
      </c>
      <c r="AZ2" s="14" t="s">
        <v>78</v>
      </c>
      <c r="BA2" s="17"/>
      <c r="BB2" s="14" t="s">
        <v>65</v>
      </c>
      <c r="BC2" s="14" t="s">
        <v>72</v>
      </c>
      <c r="BD2" s="14" t="s">
        <v>17</v>
      </c>
      <c r="BE2" s="14" t="s">
        <v>20</v>
      </c>
      <c r="BF2" s="14" t="s">
        <v>69</v>
      </c>
      <c r="BG2" s="14" t="s">
        <v>33</v>
      </c>
      <c r="BH2" s="14" t="s">
        <v>24</v>
      </c>
      <c r="BI2" s="18"/>
    </row>
    <row r="3" spans="2:61" ht="26.25" hidden="1" customHeight="1" outlineLevel="1" thickBot="1" x14ac:dyDescent="0.3">
      <c r="B3" s="1"/>
      <c r="C3" s="19"/>
      <c r="D3" s="29"/>
      <c r="E3" s="20"/>
      <c r="F3" s="127" t="s">
        <v>10</v>
      </c>
      <c r="G3" s="27">
        <f ca="1">SUMPRODUCT(SUBTOTAL(3,OFFSET(Tbl_Deals_1[[#Headers],[Fase]],ROW(Tbl_Deals_1[Fase])-ROW(Tbl_Deals_1[[#Headers],[Fase]]),,1)),--(Tbl_Deals_1[STATUS]="Sucesso"),--(Tbl_Deals_1[Fase]=G5))</f>
        <v>0</v>
      </c>
      <c r="H3" s="27">
        <f ca="1">SUMPRODUCT(SUBTOTAL(3,OFFSET(Tbl_Deals_1[[#Headers],[Fase]],ROW(Tbl_Deals_1[Fase])-ROW(Tbl_Deals_1[[#Headers],[Fase]]),,1)),--(Tbl_Deals_1[STATUS]="Sucesso"),--(Tbl_Deals_1[Fase]=H5))</f>
        <v>0</v>
      </c>
      <c r="I3" s="27">
        <f ca="1">SUMPRODUCT(SUBTOTAL(3,OFFSET(Tbl_Deals_1[[#Headers],[Fase]],ROW(Tbl_Deals_1[Fase])-ROW(Tbl_Deals_1[[#Headers],[Fase]]),,1)),--(Tbl_Deals_1[STATUS]="Sucesso"),--(Tbl_Deals_1[Fase]=I5))</f>
        <v>0</v>
      </c>
      <c r="J3" s="27">
        <f ca="1">SUMPRODUCT(SUBTOTAL(3,OFFSET(Tbl_Deals_1[[#Headers],[Fase]],ROW(Tbl_Deals_1[Fase])-ROW(Tbl_Deals_1[[#Headers],[Fase]]),,1)),--(Tbl_Deals_1[STATUS]="Sucesso"),--(Tbl_Deals_1[Fase]=J5))</f>
        <v>0</v>
      </c>
      <c r="K3" s="28">
        <f ca="1">SUMPRODUCT(SUBTOTAL(3,OFFSET(Tbl_Deals_1[[#Headers],[Fase]],ROW(Tbl_Deals_1[Fase])-ROW(Tbl_Deals_1[[#Headers],[Fase]]),,1)),--(Tbl_Deals_1[STATUS]="Sucesso"),--(Tbl_Deals_1[Fase]=K5))</f>
        <v>0</v>
      </c>
      <c r="L3" s="28">
        <f ca="1">SUM(G3:K3)</f>
        <v>0</v>
      </c>
      <c r="U3" s="258"/>
      <c r="AY3" s="14" t="s">
        <v>11</v>
      </c>
      <c r="AZ3" s="15" t="s">
        <v>86</v>
      </c>
      <c r="BA3" s="17"/>
      <c r="BB3" s="14" t="s">
        <v>67</v>
      </c>
      <c r="BC3" s="14" t="s">
        <v>73</v>
      </c>
      <c r="BD3" s="14" t="s">
        <v>18</v>
      </c>
      <c r="BE3" s="14" t="s">
        <v>19</v>
      </c>
      <c r="BF3" s="14" t="s">
        <v>2</v>
      </c>
      <c r="BG3" s="14" t="s">
        <v>34</v>
      </c>
      <c r="BH3" s="14" t="s">
        <v>49</v>
      </c>
      <c r="BI3" s="14"/>
    </row>
    <row r="4" spans="2:61" ht="17.25" hidden="1" customHeight="1" outlineLevel="1" thickBot="1" x14ac:dyDescent="0.3">
      <c r="C4" s="19"/>
      <c r="D4" s="29"/>
      <c r="F4" s="128" t="s">
        <v>11</v>
      </c>
      <c r="G4" s="27">
        <f ca="1">SUMPRODUCT(SUBTOTAL(3,OFFSET(Tbl_Deals_1[[#Headers],[Fase]],ROW(Tbl_Deals_1[Fase])-ROW(Tbl_Deals_1[[#Headers],[Fase]]),,1)),--(Tbl_Deals_1[STATUS]="Perda"),--(Tbl_Deals_1[Fase]=G5))</f>
        <v>0</v>
      </c>
      <c r="H4" s="27">
        <f ca="1">SUMPRODUCT(SUBTOTAL(3,OFFSET(Tbl_Deals_1[[#Headers],[Fase]],ROW(Tbl_Deals_1[Fase])-ROW(Tbl_Deals_1[[#Headers],[Fase]]),,1)),--(Tbl_Deals_1[STATUS]="Perda"),--(Tbl_Deals_1[Fase]=H5))</f>
        <v>0</v>
      </c>
      <c r="I4" s="27">
        <f ca="1">SUMPRODUCT(SUBTOTAL(3,OFFSET(Tbl_Deals_1[[#Headers],[Fase]],ROW(Tbl_Deals_1[Fase])-ROW(Tbl_Deals_1[[#Headers],[Fase]]),,1)),--(Tbl_Deals_1[STATUS]="Perda"),--(Tbl_Deals_1[Fase]=I5))</f>
        <v>0</v>
      </c>
      <c r="J4" s="27">
        <f ca="1">SUMPRODUCT(SUBTOTAL(3,OFFSET(Tbl_Deals_1[[#Headers],[Fase]],ROW(Tbl_Deals_1[Fase])-ROW(Tbl_Deals_1[[#Headers],[Fase]]),,1)),--(Tbl_Deals_1[STATUS]="Perda"),--(Tbl_Deals_1[Fase]=J5))</f>
        <v>0</v>
      </c>
      <c r="K4" s="28">
        <f ca="1">SUMPRODUCT(SUBTOTAL(3,OFFSET(Tbl_Deals_1[[#Headers],[Fase]],ROW(Tbl_Deals_1[Fase])-ROW(Tbl_Deals_1[[#Headers],[Fase]]),,1)),--(Tbl_Deals_1[STATUS]="Perda"),--(Tbl_Deals_1[Fase]=K5))</f>
        <v>0</v>
      </c>
      <c r="L4" s="145">
        <f ca="1">SUM(G4:K4)</f>
        <v>0</v>
      </c>
      <c r="U4" s="258"/>
      <c r="AY4" s="15"/>
      <c r="AZ4" s="14" t="s">
        <v>85</v>
      </c>
      <c r="BA4" s="17"/>
      <c r="BB4" s="14" t="s">
        <v>68</v>
      </c>
      <c r="BC4" s="14" t="s">
        <v>74</v>
      </c>
      <c r="BD4" s="14"/>
      <c r="BE4" s="14"/>
      <c r="BF4" s="14" t="s">
        <v>3</v>
      </c>
      <c r="BG4" s="14" t="s">
        <v>35</v>
      </c>
      <c r="BH4" s="14" t="s">
        <v>22</v>
      </c>
      <c r="BI4" s="14"/>
    </row>
    <row r="5" spans="2:61" ht="17.25" customHeight="1" collapsed="1" thickBot="1" x14ac:dyDescent="0.3">
      <c r="C5" s="19"/>
      <c r="D5" s="29"/>
      <c r="G5" s="62" t="s">
        <v>1</v>
      </c>
      <c r="H5" s="60" t="s">
        <v>69</v>
      </c>
      <c r="I5" s="63" t="s">
        <v>2</v>
      </c>
      <c r="J5" s="61" t="s">
        <v>3</v>
      </c>
      <c r="K5" s="70" t="s">
        <v>4</v>
      </c>
      <c r="L5" s="144"/>
      <c r="U5" s="258"/>
      <c r="AY5" s="15"/>
      <c r="AZ5" s="14"/>
      <c r="BA5" s="17"/>
      <c r="BB5" s="14"/>
      <c r="BC5" s="14"/>
      <c r="BD5" s="14"/>
      <c r="BE5" s="14"/>
      <c r="BF5" s="14"/>
      <c r="BG5" s="14"/>
      <c r="BH5" s="14"/>
      <c r="BI5" s="14"/>
    </row>
    <row r="6" spans="2:61" ht="26.25" customHeight="1" x14ac:dyDescent="0.25">
      <c r="C6" s="64" t="s">
        <v>8</v>
      </c>
      <c r="D6" s="30"/>
      <c r="E6" s="43" t="s">
        <v>70</v>
      </c>
      <c r="F6" s="20"/>
      <c r="G6" s="66">
        <f ca="1">IFERROR(G7/C7,"-")</f>
        <v>0</v>
      </c>
      <c r="H6" s="67">
        <f ca="1">IFERROR(H7/C7,"-")</f>
        <v>0</v>
      </c>
      <c r="I6" s="68">
        <f ca="1">IFERROR(I7/C7,"-")</f>
        <v>0</v>
      </c>
      <c r="J6" s="69">
        <f ca="1">IFERROR(J7/C7,"-")</f>
        <v>1</v>
      </c>
      <c r="K6" s="71">
        <f ca="1">IFERROR(K7/C7,"-")</f>
        <v>0</v>
      </c>
      <c r="M6" s="261" t="s">
        <v>2520</v>
      </c>
      <c r="N6" s="97" t="s">
        <v>2518</v>
      </c>
      <c r="O6" s="88">
        <v>0.72</v>
      </c>
      <c r="P6" s="76" t="s">
        <v>1</v>
      </c>
      <c r="Q6" s="77" t="s">
        <v>69</v>
      </c>
      <c r="R6" s="78" t="s">
        <v>2</v>
      </c>
      <c r="S6" s="79" t="s">
        <v>3</v>
      </c>
      <c r="T6" s="80" t="s">
        <v>4</v>
      </c>
      <c r="U6" s="258"/>
      <c r="AY6" s="15"/>
      <c r="AZ6" s="14" t="s">
        <v>82</v>
      </c>
      <c r="BA6" s="17">
        <v>0</v>
      </c>
      <c r="BB6" s="14" t="s">
        <v>66</v>
      </c>
      <c r="BC6" s="14"/>
      <c r="BD6" s="14"/>
      <c r="BE6" s="14"/>
      <c r="BF6" s="14" t="s">
        <v>4</v>
      </c>
      <c r="BG6" s="14" t="s">
        <v>30</v>
      </c>
      <c r="BH6" s="14" t="s">
        <v>25</v>
      </c>
      <c r="BI6" s="14"/>
    </row>
    <row r="7" spans="2:61" s="21" customFormat="1" ht="20.25" customHeight="1" x14ac:dyDescent="0.2">
      <c r="C7" s="52">
        <f ca="1">IFERROR(SUM(G7+H7+I7+J7+K7),"-")</f>
        <v>1</v>
      </c>
      <c r="D7" s="31"/>
      <c r="E7" s="51" t="str">
        <f ca="1">IFERROR((SUMPRODUCT(SUBTOTAL(3,OFFSET(Tbl_Deals_1[[#Headers],[STATUS]],ROW(Tbl_Deals_1[STATUS])-ROW(Tbl_Deals_1[[#Headers],[STATUS]]),,1)),--(Tbl_Deals_1[STATUS]="Sucesso"))/SUM(COUNTIF(Tbl_Deals_1[STATUS],"Sucesso"),COUNTIF(Tbl_Deals_1[STATUS],"Perda"))),"")</f>
        <v/>
      </c>
      <c r="G7" s="10">
        <f ca="1">SUMPRODUCT(SUBTOTAL(3,OFFSET(Tbl_Deals_1[[#Headers],[Fase]],ROW(Tbl_Deals_1[Fase])-ROW(Tbl_Deals_1[[#Headers],[Fase]]),,1)),--(Tbl_Deals_1[STATUS]="Aberto"),--(Tbl_Deals_1[Fase]=G5))</f>
        <v>0</v>
      </c>
      <c r="H7" s="10">
        <f ca="1">SUMPRODUCT(SUBTOTAL(3,OFFSET(Tbl_Deals_1[[#Headers],[Fase]],ROW(Tbl_Deals_1[Fase])-ROW(Tbl_Deals_1[[#Headers],[Fase]]),,1)),--(Tbl_Deals_1[STATUS]="Aberto"),--(Tbl_Deals_1[Fase]=H5))</f>
        <v>0</v>
      </c>
      <c r="I7" s="10">
        <f ca="1">SUMPRODUCT(SUBTOTAL(3,OFFSET(Tbl_Deals_1[[#Headers],[Fase]],ROW(Tbl_Deals_1[Fase])-ROW(Tbl_Deals_1[[#Headers],[Fase]]),,1)),--(Tbl_Deals_1[STATUS]="Aberto"),--(Tbl_Deals_1[Fase]=I5))</f>
        <v>0</v>
      </c>
      <c r="J7" s="10">
        <f ca="1">SUMPRODUCT(SUBTOTAL(3,OFFSET(Tbl_Deals_1[[#Headers],[Fase]],ROW(Tbl_Deals_1[Fase])-ROW(Tbl_Deals_1[[#Headers],[Fase]]),,1)),--(Tbl_Deals_1[STATUS]="Aberto"),--(Tbl_Deals_1[Fase]=J5))</f>
        <v>1</v>
      </c>
      <c r="K7" s="10">
        <f ca="1">SUMPRODUCT(SUBTOTAL(3,OFFSET(Tbl_Deals_1[[#Headers],[Fase]],ROW(Tbl_Deals_1[Fase])-ROW(Tbl_Deals_1[[#Headers],[Fase]]),,1)),--(Tbl_Deals_1[STATUS]="Aberto"),--(Tbl_Deals_1[Fase]=K5))</f>
        <v>0</v>
      </c>
      <c r="M7" s="261"/>
      <c r="N7" s="247" t="s">
        <v>2519</v>
      </c>
      <c r="O7" s="89">
        <v>0.72</v>
      </c>
      <c r="P7" s="89">
        <v>0.25</v>
      </c>
      <c r="Q7" s="89">
        <v>0.26</v>
      </c>
      <c r="R7" s="89">
        <v>0.17</v>
      </c>
      <c r="S7" s="89">
        <v>0.08</v>
      </c>
      <c r="T7" s="90">
        <v>0.24</v>
      </c>
      <c r="U7" s="258"/>
      <c r="AY7" s="3"/>
      <c r="AZ7" s="3" t="s">
        <v>84</v>
      </c>
      <c r="BA7" s="22">
        <v>0.05</v>
      </c>
      <c r="BB7" s="3" t="s">
        <v>62</v>
      </c>
      <c r="BC7" s="3"/>
      <c r="BD7" s="3"/>
      <c r="BE7" s="3"/>
      <c r="BF7" s="3"/>
      <c r="BG7" s="3" t="s">
        <v>47</v>
      </c>
      <c r="BH7" s="3" t="s">
        <v>50</v>
      </c>
      <c r="BI7" s="3"/>
    </row>
    <row r="8" spans="2:61" s="21" customFormat="1" ht="13.5" customHeight="1" x14ac:dyDescent="0.2">
      <c r="C8" s="53" t="s">
        <v>90</v>
      </c>
      <c r="D8" s="32"/>
      <c r="E8" s="245" t="s">
        <v>934</v>
      </c>
      <c r="G8" s="11"/>
      <c r="H8" s="11"/>
      <c r="I8" s="11"/>
      <c r="J8" s="11"/>
      <c r="K8" s="3"/>
      <c r="L8" s="74"/>
      <c r="M8" s="261"/>
      <c r="N8" s="247"/>
      <c r="O8" s="91"/>
      <c r="P8" s="81">
        <v>7228800.9000000004</v>
      </c>
      <c r="Q8" s="82">
        <v>28684479.300000004</v>
      </c>
      <c r="R8" s="83">
        <v>81092701</v>
      </c>
      <c r="S8" s="84">
        <v>20116614.300000001</v>
      </c>
      <c r="T8" s="85">
        <v>796000</v>
      </c>
      <c r="U8" s="258"/>
      <c r="AY8" s="3"/>
      <c r="AZ8" s="3" t="s">
        <v>83</v>
      </c>
      <c r="BA8" s="22">
        <v>0.1</v>
      </c>
      <c r="BB8" s="3" t="s">
        <v>64</v>
      </c>
      <c r="BC8" s="3"/>
      <c r="BD8" s="3"/>
      <c r="BE8" s="3"/>
      <c r="BF8" s="3"/>
      <c r="BG8" s="3" t="s">
        <v>36</v>
      </c>
      <c r="BH8" s="3" t="s">
        <v>51</v>
      </c>
      <c r="BI8" s="3"/>
    </row>
    <row r="9" spans="2:61" s="21" customFormat="1" ht="22.5" customHeight="1" x14ac:dyDescent="0.2">
      <c r="C9" s="54">
        <f ca="1">IFERROR(SUM(F9:K9),"-")</f>
        <v>50000</v>
      </c>
      <c r="D9" s="33"/>
      <c r="E9" s="246"/>
      <c r="G9" s="49">
        <f ca="1">SUMPRODUCT(SUBTOTAL(9,OFFSET(Tbl_Deals_1[[#Headers],[Valor Potencial]],ROW(Tbl_Deals_1[Valor Potencial])-ROW(Tbl_Deals_1[[#Headers],[Valor Potencial]]),0,1)),--(Tbl_Deals_1[Fase]=G5),--(Tbl_Deals_1[STATUS]="Aberto"))</f>
        <v>0</v>
      </c>
      <c r="H9" s="13">
        <f ca="1">SUMPRODUCT(SUBTOTAL(9,OFFSET(Tbl_Deals_1[[#Headers],[Valor Potencial]],ROW(Tbl_Deals_1[Valor Potencial])-ROW(Tbl_Deals_1[[#Headers],[Valor Potencial]]),0,1)),--(Tbl_Deals_1[Fase]=H5),--(Tbl_Deals_1[STATUS]="Aberto"))</f>
        <v>0</v>
      </c>
      <c r="I9" s="44">
        <f ca="1">SUMPRODUCT(SUBTOTAL(9,OFFSET(Tbl_Deals_1[[#Headers],[Valor Potencial]],ROW(Tbl_Deals_1[Valor Potencial])-ROW(Tbl_Deals_1[[#Headers],[Valor Potencial]]),0,1)),--(Tbl_Deals_1[Fase]=I5),--(Tbl_Deals_1[STATUS]="Aberto"))</f>
        <v>0</v>
      </c>
      <c r="J9" s="47">
        <f ca="1">SUMPRODUCT(SUBTOTAL(9,OFFSET(Tbl_Deals_1[[#Headers],[Valor Potencial]],ROW(Tbl_Deals_1[Valor Potencial])-ROW(Tbl_Deals_1[[#Headers],[Valor Potencial]]),0,1)),--(Tbl_Deals_1[Fase]=J$5),--(Tbl_Deals_1[STATUS]="Aberto"))</f>
        <v>50000</v>
      </c>
      <c r="K9" s="45">
        <f ca="1">SUMPRODUCT(SUBTOTAL(9,OFFSET(Tbl_Deals_1[[#Headers],[Valor Potencial]],ROW(Tbl_Deals_1[Valor Potencial])-ROW(Tbl_Deals_1[[#Headers],[Valor Potencial]]),0,1)),--(Tbl_Deals_1[Fase]=K$5),--(Tbl_Deals_1[STATUS]="Aberto"))</f>
        <v>0</v>
      </c>
      <c r="M9" s="261"/>
      <c r="N9" s="247" t="s">
        <v>2517</v>
      </c>
      <c r="O9" s="75">
        <v>0.46</v>
      </c>
      <c r="P9" s="259" t="s">
        <v>2521</v>
      </c>
      <c r="Q9" s="259"/>
      <c r="R9" s="259"/>
      <c r="S9" s="259"/>
      <c r="T9" s="260"/>
      <c r="U9" s="258"/>
      <c r="AY9" s="3"/>
      <c r="AZ9" s="3" t="s">
        <v>81</v>
      </c>
      <c r="BA9" s="22">
        <v>0.15</v>
      </c>
      <c r="BB9" s="3" t="s">
        <v>61</v>
      </c>
      <c r="BC9" s="3"/>
      <c r="BD9" s="3"/>
      <c r="BE9" s="3"/>
      <c r="BF9" s="3"/>
      <c r="BG9" s="3" t="s">
        <v>156</v>
      </c>
      <c r="BH9" s="3" t="s">
        <v>26</v>
      </c>
      <c r="BI9" s="3"/>
    </row>
    <row r="10" spans="2:61" s="21" customFormat="1" ht="15" customHeight="1" x14ac:dyDescent="0.2">
      <c r="C10" s="53" t="s">
        <v>955</v>
      </c>
      <c r="D10" s="32"/>
      <c r="E10" s="8" t="str">
        <f ca="1">IFERROR(SUMPRODUCT(SUBTOTAL(3,OFFSET(Tbl_Deals_1[[#Headers],[STATUS]],ROW(Tbl_Deals_1[STATUS])-ROW(Tbl_Deals_1[[#Headers],[STATUS]]),,1)),--(#REF!&gt;0),--(#REF!-#REF!))/COUNTIF(Tbl_Deals_1[STATUS],"sucesso"),"-")</f>
        <v>-</v>
      </c>
      <c r="G10" s="50"/>
      <c r="H10" s="12"/>
      <c r="I10" s="12"/>
      <c r="J10" s="48"/>
      <c r="K10" s="46"/>
      <c r="M10" s="261"/>
      <c r="N10" s="247"/>
      <c r="O10" s="266">
        <f>137918.596</f>
        <v>137918.59599999999</v>
      </c>
      <c r="P10" s="91"/>
      <c r="Q10" s="91"/>
      <c r="R10" s="91"/>
      <c r="S10" s="91"/>
      <c r="T10" s="92"/>
      <c r="U10" s="258"/>
      <c r="AY10" s="3"/>
      <c r="AZ10" s="3" t="s">
        <v>77</v>
      </c>
      <c r="BA10" s="22">
        <v>0.2</v>
      </c>
      <c r="BB10" s="3" t="s">
        <v>63</v>
      </c>
      <c r="BC10" s="3"/>
      <c r="BD10" s="3"/>
      <c r="BE10" s="3"/>
      <c r="BF10" s="3"/>
      <c r="BG10" s="3" t="s">
        <v>157</v>
      </c>
      <c r="BH10" s="3" t="s">
        <v>52</v>
      </c>
      <c r="BI10" s="3"/>
    </row>
    <row r="11" spans="2:61" s="21" customFormat="1" ht="15.75" thickBot="1" x14ac:dyDescent="0.25">
      <c r="C11" s="54">
        <f ca="1">IFERROR(SUM(G11:K11),"-")</f>
        <v>25000</v>
      </c>
      <c r="D11" s="33"/>
      <c r="E11" s="23" t="s">
        <v>12</v>
      </c>
      <c r="G11" s="49">
        <f ca="1">SUMPRODUCT(SUBTOTAL(9,OFFSET(Tbl_Deals_1[[#Headers],[Valor Potencial]],ROW(Tbl_Deals_1[Valor Potencial])-ROW(Tbl_Deals_1[[#Headers],[Valor Potencial]]),,1)),--(Tbl_Deals_1[STATUS]="Aberto"),--(Tbl_Deals_1[Fase]=G$5),Tbl_Deals_1[Estimativa de Sucesso])</f>
        <v>0</v>
      </c>
      <c r="H11" s="13">
        <f ca="1">SUMPRODUCT(SUBTOTAL(9,OFFSET(Tbl_Deals_1[[#Headers],[Valor Potencial]],ROW(Tbl_Deals_1[Valor Potencial])-ROW(Tbl_Deals_1[[#Headers],[Valor Potencial]]),,1)),--(Tbl_Deals_1[STATUS]="Aberto"),--(Tbl_Deals_1[Fase]=H$5),Tbl_Deals_1[Estimativa de Sucesso])</f>
        <v>0</v>
      </c>
      <c r="I11" s="44">
        <f ca="1">SUMPRODUCT(SUBTOTAL(9,OFFSET(Tbl_Deals_1[[#Headers],[Valor Potencial]],ROW(Tbl_Deals_1[Valor Potencial])-ROW(Tbl_Deals_1[[#Headers],[Valor Potencial]]),,1)),--(Tbl_Deals_1[STATUS]="Aberto"),--(Tbl_Deals_1[Fase]=I$5),Tbl_Deals_1[Estimativa de Sucesso])</f>
        <v>0</v>
      </c>
      <c r="J11" s="47">
        <f ca="1">SUMPRODUCT(SUBTOTAL(9,OFFSET(Tbl_Deals_1[[#Headers],[Valor Potencial]],ROW(Tbl_Deals_1[Valor Potencial])-ROW(Tbl_Deals_1[[#Headers],[Valor Potencial]]),,1)),--(Tbl_Deals_1[STATUS]="Aberto"),--(Tbl_Deals_1[Fase]=J$5),Tbl_Deals_1[Estimativa de Sucesso])</f>
        <v>12500</v>
      </c>
      <c r="K11" s="45">
        <f ca="1">SUMPRODUCT(SUBTOTAL(9,OFFSET(Tbl_Deals_1[[#Headers],[Valor Potencial]],ROW(Tbl_Deals_1[Valor Potencial])-ROW(Tbl_Deals_1[[#Headers],[Valor Potencial]]),,1)),--(Tbl_Deals_1[STATUS]="Aberto"),--(Tbl_Deals_1[Fase]=J$5),Tbl_Deals_1[Estimativa de Sucesso])</f>
        <v>12500</v>
      </c>
      <c r="M11" s="261"/>
      <c r="N11" s="248"/>
      <c r="O11" s="267"/>
      <c r="P11" s="93"/>
      <c r="Q11" s="93"/>
      <c r="R11" s="94"/>
      <c r="S11" s="94"/>
      <c r="T11" s="95"/>
      <c r="U11" s="258"/>
      <c r="AY11" s="3"/>
      <c r="AZ11" s="3" t="s">
        <v>80</v>
      </c>
      <c r="BA11" s="22">
        <v>0.25</v>
      </c>
      <c r="BB11" s="3" t="s">
        <v>75</v>
      </c>
      <c r="BC11" s="3"/>
      <c r="BD11" s="3"/>
      <c r="BE11" s="3"/>
      <c r="BF11" s="3"/>
      <c r="BG11" s="3" t="s">
        <v>37</v>
      </c>
      <c r="BH11" s="3" t="s">
        <v>53</v>
      </c>
      <c r="BI11" s="3"/>
    </row>
    <row r="12" spans="2:61" ht="15.75" x14ac:dyDescent="0.25">
      <c r="C12" s="55" t="s">
        <v>933</v>
      </c>
      <c r="D12" s="32"/>
      <c r="E12" s="24"/>
      <c r="F12" s="20"/>
      <c r="L12" s="25"/>
      <c r="M12" s="100"/>
      <c r="N12" s="98"/>
      <c r="O12" s="75"/>
      <c r="P12" s="96"/>
      <c r="Q12" s="96"/>
      <c r="U12" s="258"/>
      <c r="AY12" s="14"/>
      <c r="AZ12" s="15"/>
      <c r="BA12" s="17">
        <v>0.3</v>
      </c>
      <c r="BB12" s="15"/>
      <c r="BC12" s="15"/>
      <c r="BD12" s="15"/>
      <c r="BE12" s="15"/>
      <c r="BF12" s="15"/>
      <c r="BG12" s="14" t="s">
        <v>28</v>
      </c>
      <c r="BH12" s="14" t="s">
        <v>54</v>
      </c>
      <c r="BI12" s="14"/>
    </row>
    <row r="13" spans="2:61" s="20" customFormat="1" ht="24.75" customHeight="1" thickBot="1" x14ac:dyDescent="0.3">
      <c r="B13" s="19"/>
      <c r="C13" s="19"/>
      <c r="D13" s="29"/>
      <c r="G13" s="142"/>
      <c r="H13" s="142"/>
      <c r="I13" s="142"/>
      <c r="J13" s="142"/>
      <c r="K13" s="142"/>
      <c r="L13" s="143"/>
      <c r="M13" s="101"/>
      <c r="N13" s="98"/>
      <c r="O13" s="75"/>
      <c r="P13" s="86"/>
      <c r="Q13" s="86"/>
      <c r="R13" s="96"/>
      <c r="S13" s="96"/>
      <c r="T13" s="96"/>
      <c r="U13" s="258"/>
      <c r="AT13" s="26"/>
      <c r="AU13" s="26"/>
      <c r="AV13" s="26"/>
      <c r="AW13" s="26"/>
      <c r="AX13" s="26"/>
      <c r="AY13" s="26"/>
      <c r="AZ13" s="26"/>
      <c r="BA13" s="26"/>
      <c r="BB13" s="26"/>
      <c r="BC13" s="26"/>
      <c r="BD13" s="26"/>
    </row>
    <row r="14" spans="2:61" ht="25.5" customHeight="1" x14ac:dyDescent="0.25">
      <c r="C14" s="253" t="s">
        <v>2755</v>
      </c>
      <c r="D14" s="253"/>
      <c r="E14" s="253"/>
      <c r="F14" s="253"/>
      <c r="G14" s="253"/>
      <c r="H14" s="253"/>
      <c r="J14" s="254" t="s">
        <v>2754</v>
      </c>
      <c r="K14" s="254"/>
      <c r="L14" s="254"/>
      <c r="M14" s="261" t="s">
        <v>17</v>
      </c>
      <c r="N14" s="97" t="s">
        <v>2518</v>
      </c>
      <c r="O14" s="88">
        <v>0.44</v>
      </c>
      <c r="P14" s="76" t="s">
        <v>1</v>
      </c>
      <c r="Q14" s="77" t="s">
        <v>69</v>
      </c>
      <c r="R14" s="78" t="s">
        <v>2</v>
      </c>
      <c r="S14" s="79" t="s">
        <v>3</v>
      </c>
      <c r="T14" s="80" t="s">
        <v>4</v>
      </c>
      <c r="U14" s="258"/>
    </row>
    <row r="15" spans="2:61" ht="18.75" customHeight="1" x14ac:dyDescent="0.25">
      <c r="C15" s="256" t="s">
        <v>2744</v>
      </c>
      <c r="D15" s="257"/>
      <c r="E15" s="257"/>
      <c r="F15" s="129"/>
      <c r="G15" s="130" t="s">
        <v>10</v>
      </c>
      <c r="H15" s="131" t="s">
        <v>11</v>
      </c>
      <c r="I15" s="72"/>
      <c r="J15" s="152"/>
      <c r="K15" s="129"/>
      <c r="L15" s="153"/>
      <c r="M15" s="261"/>
      <c r="N15" s="247" t="s">
        <v>2519</v>
      </c>
      <c r="O15" s="89">
        <v>0.18</v>
      </c>
      <c r="P15" s="89">
        <v>0.31651017214397498</v>
      </c>
      <c r="Q15" s="89">
        <v>0.29186228482003129</v>
      </c>
      <c r="R15" s="89">
        <v>0.16686228482003132</v>
      </c>
      <c r="S15" s="89">
        <v>5.5751173708920188E-2</v>
      </c>
      <c r="T15" s="90">
        <v>0.16901408450704225</v>
      </c>
      <c r="U15" s="258"/>
    </row>
    <row r="16" spans="2:61" x14ac:dyDescent="0.25">
      <c r="C16" s="132" t="str">
        <f>G5</f>
        <v>Prospecção</v>
      </c>
      <c r="D16" s="34"/>
      <c r="E16" s="73" t="str">
        <f ca="1">IFERROR(G2/L2,"-")</f>
        <v>-</v>
      </c>
      <c r="G16" s="73" t="str">
        <f ca="1">IFERROR(G3/G2,"-")</f>
        <v>-</v>
      </c>
      <c r="H16" s="133" t="str">
        <f ca="1">IFERROR(G4/G2,"-")</f>
        <v>-</v>
      </c>
      <c r="J16" s="156">
        <f ca="1">IFERROR(SUMPRODUCT(SUBTOTAL(9,OFFSET(Tbl_Deals_1[[#Headers],[Total de visitas]],ROW(Tbl_Deals_1[Total de visitas]),0,1))),"-")</f>
        <v>0</v>
      </c>
      <c r="K16" s="249" t="s">
        <v>2752</v>
      </c>
      <c r="L16" s="250"/>
      <c r="M16" s="261"/>
      <c r="N16" s="247"/>
      <c r="O16" s="91"/>
      <c r="P16" s="81">
        <v>6750000</v>
      </c>
      <c r="Q16" s="82">
        <v>15197000</v>
      </c>
      <c r="R16" s="83">
        <v>42665000</v>
      </c>
      <c r="S16" s="84">
        <v>4540000</v>
      </c>
      <c r="T16" s="85">
        <v>0</v>
      </c>
      <c r="U16" s="258"/>
    </row>
    <row r="17" spans="3:21" x14ac:dyDescent="0.25">
      <c r="C17" s="134" t="str">
        <f>H5</f>
        <v>Qualificação</v>
      </c>
      <c r="D17" s="35"/>
      <c r="E17" s="73" t="str">
        <f ca="1">IFERROR(H2/L2,"-")</f>
        <v>-</v>
      </c>
      <c r="G17" s="73" t="str">
        <f ca="1">IFERROR(H3/H2,"-")</f>
        <v>-</v>
      </c>
      <c r="H17" s="133" t="str">
        <f ca="1">IFERROR(H4/H2,"-")</f>
        <v>-</v>
      </c>
      <c r="J17" s="154">
        <f ca="1">IFERROR(J1+C7,"-")</f>
        <v>1</v>
      </c>
      <c r="K17" s="254" t="s">
        <v>2751</v>
      </c>
      <c r="L17" s="255"/>
      <c r="M17" s="261"/>
      <c r="N17" s="247" t="s">
        <v>2517</v>
      </c>
      <c r="O17" s="75">
        <v>0.39</v>
      </c>
      <c r="P17" s="259" t="s">
        <v>2521</v>
      </c>
      <c r="Q17" s="259"/>
      <c r="R17" s="259"/>
      <c r="S17" s="259"/>
      <c r="T17" s="260"/>
      <c r="U17" s="258"/>
    </row>
    <row r="18" spans="3:21" ht="15.75" x14ac:dyDescent="0.25">
      <c r="C18" s="135" t="str">
        <f>I5</f>
        <v>Oportunidade</v>
      </c>
      <c r="D18" s="36"/>
      <c r="E18" s="73" t="str">
        <f ca="1">IFERROR(I2/L2,"-")</f>
        <v>-</v>
      </c>
      <c r="G18" s="73" t="str">
        <f ca="1">IFERROR(I3/I2,"-")</f>
        <v>-</v>
      </c>
      <c r="H18" s="133" t="str">
        <f ca="1">IFERROR(I4/I2,"-")</f>
        <v>-</v>
      </c>
      <c r="J18" s="155">
        <f ca="1">IFERROR(J16/J17,"-")</f>
        <v>0</v>
      </c>
      <c r="K18" s="251" t="s">
        <v>2753</v>
      </c>
      <c r="L18" s="252"/>
      <c r="M18" s="261"/>
      <c r="N18" s="247"/>
      <c r="O18" s="264">
        <v>69152000</v>
      </c>
      <c r="P18" s="91"/>
      <c r="Q18" s="91"/>
      <c r="R18" s="91"/>
      <c r="S18" s="91"/>
      <c r="T18" s="92"/>
      <c r="U18" s="258"/>
    </row>
    <row r="19" spans="3:21" ht="15.75" customHeight="1" thickBot="1" x14ac:dyDescent="0.3">
      <c r="C19" s="136" t="str">
        <f>J5</f>
        <v>Negociação</v>
      </c>
      <c r="D19" s="37"/>
      <c r="E19" s="73" t="str">
        <f ca="1">IFERROR(J2/L2,"-")</f>
        <v>-</v>
      </c>
      <c r="G19" s="73" t="str">
        <f ca="1">IFERROR(J3/J2,"-")</f>
        <v>-</v>
      </c>
      <c r="H19" s="133" t="str">
        <f ca="1">IFERROR(J4/J2,"-")</f>
        <v>-</v>
      </c>
      <c r="J19" s="147"/>
      <c r="K19" s="140"/>
      <c r="L19" s="148"/>
      <c r="M19" s="261"/>
      <c r="N19" s="248"/>
      <c r="O19" s="265"/>
      <c r="P19" s="93"/>
      <c r="Q19" s="93"/>
      <c r="R19" s="94"/>
      <c r="S19" s="94"/>
      <c r="T19" s="95"/>
      <c r="U19" s="258"/>
    </row>
    <row r="20" spans="3:21" ht="16.5" thickBot="1" x14ac:dyDescent="0.3">
      <c r="C20" s="137" t="str">
        <f>K5</f>
        <v>Fechamento</v>
      </c>
      <c r="D20" s="138"/>
      <c r="E20" s="139" t="str">
        <f ca="1">IFERROR(K2/L2,"-")</f>
        <v>-</v>
      </c>
      <c r="F20" s="140"/>
      <c r="G20" s="139" t="str">
        <f ca="1">IFERROR(K3/K2,"-")</f>
        <v>-</v>
      </c>
      <c r="H20" s="141" t="str">
        <f ca="1">IFERROR(K4/K2,"-")</f>
        <v>-</v>
      </c>
      <c r="J20" s="151"/>
      <c r="K20" s="150"/>
      <c r="M20" s="100"/>
      <c r="N20" s="99"/>
      <c r="U20" s="258"/>
    </row>
    <row r="21" spans="3:21" x14ac:dyDescent="0.25">
      <c r="M21" s="261" t="s">
        <v>18</v>
      </c>
      <c r="N21" s="97" t="s">
        <v>2518</v>
      </c>
      <c r="O21" s="88">
        <v>0.92</v>
      </c>
      <c r="P21" s="76" t="s">
        <v>1</v>
      </c>
      <c r="Q21" s="77" t="s">
        <v>69</v>
      </c>
      <c r="R21" s="78" t="s">
        <v>2</v>
      </c>
      <c r="S21" s="79" t="s">
        <v>3</v>
      </c>
      <c r="T21" s="80" t="s">
        <v>4</v>
      </c>
      <c r="U21" s="258"/>
    </row>
    <row r="22" spans="3:21" x14ac:dyDescent="0.25">
      <c r="D22" s="2"/>
      <c r="M22" s="261"/>
      <c r="N22" s="247" t="s">
        <v>2519</v>
      </c>
      <c r="O22" s="89">
        <v>0.54</v>
      </c>
      <c r="P22" s="89">
        <v>0.13688840021990104</v>
      </c>
      <c r="Q22" s="89">
        <v>0.26486622686457761</v>
      </c>
      <c r="R22" s="89">
        <v>0.19614715044896464</v>
      </c>
      <c r="S22" s="89">
        <v>9.0159428257284221E-2</v>
      </c>
      <c r="T22" s="90">
        <v>0.31193879420927251</v>
      </c>
      <c r="U22" s="258"/>
    </row>
    <row r="23" spans="3:21" x14ac:dyDescent="0.25">
      <c r="D23" s="2"/>
      <c r="M23" s="261"/>
      <c r="N23" s="247"/>
      <c r="O23" s="91"/>
      <c r="P23" s="81">
        <v>478800.9</v>
      </c>
      <c r="Q23" s="82">
        <v>13487479.300000003</v>
      </c>
      <c r="R23" s="83">
        <v>38427701</v>
      </c>
      <c r="S23" s="84">
        <v>15539114.300000001</v>
      </c>
      <c r="T23" s="85">
        <v>796000</v>
      </c>
      <c r="U23" s="258"/>
    </row>
    <row r="24" spans="3:21" x14ac:dyDescent="0.25">
      <c r="D24" s="2"/>
      <c r="M24" s="261"/>
      <c r="N24" s="247" t="s">
        <v>2517</v>
      </c>
      <c r="O24" s="75">
        <v>0.57999999999999996</v>
      </c>
      <c r="P24" s="259" t="s">
        <v>2521</v>
      </c>
      <c r="Q24" s="259"/>
      <c r="R24" s="259"/>
      <c r="S24" s="259"/>
      <c r="T24" s="260"/>
      <c r="U24" s="258"/>
    </row>
    <row r="25" spans="3:21" x14ac:dyDescent="0.25">
      <c r="D25" s="2"/>
      <c r="M25" s="261"/>
      <c r="N25" s="247"/>
      <c r="O25" s="262">
        <v>68729095.5</v>
      </c>
      <c r="P25" s="91"/>
      <c r="Q25" s="91"/>
      <c r="R25" s="91"/>
      <c r="S25" s="91"/>
      <c r="T25" s="92"/>
      <c r="U25" s="258"/>
    </row>
    <row r="26" spans="3:21" ht="15.75" thickBot="1" x14ac:dyDescent="0.3">
      <c r="D26" s="2"/>
      <c r="K26" s="149"/>
      <c r="L26" s="150"/>
      <c r="M26" s="261"/>
      <c r="N26" s="248"/>
      <c r="O26" s="263"/>
      <c r="P26" s="93"/>
      <c r="Q26" s="93"/>
      <c r="R26" s="94"/>
      <c r="S26" s="94"/>
      <c r="T26" s="95"/>
      <c r="U26" s="258"/>
    </row>
    <row r="27" spans="3:21" x14ac:dyDescent="0.25">
      <c r="D27" s="2"/>
      <c r="U27" s="258"/>
    </row>
    <row r="28" spans="3:21" x14ac:dyDescent="0.25">
      <c r="U28" s="258"/>
    </row>
    <row r="36" spans="3:3" x14ac:dyDescent="0.25">
      <c r="C36" s="56"/>
    </row>
  </sheetData>
  <mergeCells count="23">
    <mergeCell ref="U1:U28"/>
    <mergeCell ref="P9:T9"/>
    <mergeCell ref="P17:T17"/>
    <mergeCell ref="P24:T24"/>
    <mergeCell ref="M6:M11"/>
    <mergeCell ref="M14:M19"/>
    <mergeCell ref="M21:M26"/>
    <mergeCell ref="O25:O26"/>
    <mergeCell ref="O18:O19"/>
    <mergeCell ref="O10:O11"/>
    <mergeCell ref="N15:N16"/>
    <mergeCell ref="N17:N19"/>
    <mergeCell ref="N22:N23"/>
    <mergeCell ref="N24:N26"/>
    <mergeCell ref="E8:E9"/>
    <mergeCell ref="N7:N8"/>
    <mergeCell ref="N9:N11"/>
    <mergeCell ref="K16:L16"/>
    <mergeCell ref="K18:L18"/>
    <mergeCell ref="C14:H14"/>
    <mergeCell ref="K17:L17"/>
    <mergeCell ref="J14:L14"/>
    <mergeCell ref="C15:E15"/>
  </mergeCells>
  <conditionalFormatting sqref="E7">
    <cfRule type="dataBar" priority="13">
      <dataBar>
        <cfvo type="percent" val="0"/>
        <cfvo type="percent" val="100"/>
        <color rgb="FF63C384"/>
      </dataBar>
      <extLst>
        <ext xmlns:x14="http://schemas.microsoft.com/office/spreadsheetml/2009/9/main" uri="{B025F937-C7B1-47D3-B67F-A62EFF666E3E}">
          <x14:id>{16E987BC-5FEE-4F5C-A278-DBE1A0E1A397}</x14:id>
        </ext>
      </extLst>
    </cfRule>
  </conditionalFormatting>
  <conditionalFormatting sqref="E16:E20">
    <cfRule type="dataBar" priority="10">
      <dataBar>
        <cfvo type="min"/>
        <cfvo type="max"/>
        <color theme="2" tint="-0.749992370372631"/>
      </dataBar>
      <extLst>
        <ext xmlns:x14="http://schemas.microsoft.com/office/spreadsheetml/2009/9/main" uri="{B025F937-C7B1-47D3-B67F-A62EFF666E3E}">
          <x14:id>{B0BD9A05-7CC8-4E24-B861-BFEBA086228B}</x14:id>
        </ext>
      </extLst>
    </cfRule>
  </conditionalFormatting>
  <conditionalFormatting sqref="G16:G20">
    <cfRule type="dataBar" priority="7">
      <dataBar>
        <cfvo type="min"/>
        <cfvo type="max"/>
        <color theme="2" tint="-0.749992370372631"/>
      </dataBar>
      <extLst>
        <ext xmlns:x14="http://schemas.microsoft.com/office/spreadsheetml/2009/9/main" uri="{B025F937-C7B1-47D3-B67F-A62EFF666E3E}">
          <x14:id>{A1C1F6FF-229C-438C-A5D6-63CC990EF22F}</x14:id>
        </ext>
      </extLst>
    </cfRule>
  </conditionalFormatting>
  <conditionalFormatting sqref="H16:H20">
    <cfRule type="dataBar" priority="6">
      <dataBar>
        <cfvo type="min"/>
        <cfvo type="max"/>
        <color theme="2" tint="-0.749992370372631"/>
      </dataBar>
      <extLst>
        <ext xmlns:x14="http://schemas.microsoft.com/office/spreadsheetml/2009/9/main" uri="{B025F937-C7B1-47D3-B67F-A62EFF666E3E}">
          <x14:id>{963812C8-69F5-4013-9494-C2073DCCA96B}</x14:id>
        </ext>
      </extLst>
    </cfRule>
  </conditionalFormatting>
  <pageMargins left="0.511811024" right="0.511811024" top="0.78740157499999996" bottom="0.78740157499999996" header="0.31496062000000002" footer="0.31496062000000002"/>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16E987BC-5FEE-4F5C-A278-DBE1A0E1A397}">
            <x14:dataBar minLength="0" maxLength="100" border="1" gradient="0">
              <x14:cfvo type="percent">
                <xm:f>0</xm:f>
              </x14:cfvo>
              <x14:cfvo type="percent">
                <xm:f>100</xm:f>
              </x14:cfvo>
              <x14:borderColor theme="0"/>
              <x14:negativeFillColor rgb="FFFF0000"/>
              <x14:axisColor rgb="FF000000"/>
            </x14:dataBar>
          </x14:cfRule>
          <xm:sqref>E7</xm:sqref>
        </x14:conditionalFormatting>
        <x14:conditionalFormatting xmlns:xm="http://schemas.microsoft.com/office/excel/2006/main">
          <x14:cfRule type="dataBar" id="{B0BD9A05-7CC8-4E24-B861-BFEBA086228B}">
            <x14:dataBar minLength="0" maxLength="100" border="1" negativeBarBorderColorSameAsPositive="0">
              <x14:cfvo type="autoMin"/>
              <x14:cfvo type="autoMax"/>
              <x14:borderColor theme="1"/>
              <x14:negativeFillColor rgb="FFFF0000"/>
              <x14:negativeBorderColor rgb="FFFF0000"/>
              <x14:axisColor rgb="FF000000"/>
            </x14:dataBar>
          </x14:cfRule>
          <xm:sqref>E16:E20</xm:sqref>
        </x14:conditionalFormatting>
        <x14:conditionalFormatting xmlns:xm="http://schemas.microsoft.com/office/excel/2006/main">
          <x14:cfRule type="dataBar" id="{A1C1F6FF-229C-438C-A5D6-63CC990EF22F}">
            <x14:dataBar minLength="0" maxLength="100" border="1" negativeBarBorderColorSameAsPositive="0">
              <x14:cfvo type="autoMin"/>
              <x14:cfvo type="autoMax"/>
              <x14:borderColor theme="1"/>
              <x14:negativeFillColor rgb="FFFF0000"/>
              <x14:negativeBorderColor rgb="FFFF0000"/>
              <x14:axisColor rgb="FF000000"/>
            </x14:dataBar>
          </x14:cfRule>
          <xm:sqref>G16:G20</xm:sqref>
        </x14:conditionalFormatting>
        <x14:conditionalFormatting xmlns:xm="http://schemas.microsoft.com/office/excel/2006/main">
          <x14:cfRule type="dataBar" id="{963812C8-69F5-4013-9494-C2073DCCA96B}">
            <x14:dataBar minLength="0" maxLength="100" border="1" negativeBarBorderColorSameAsPositive="0">
              <x14:cfvo type="autoMin"/>
              <x14:cfvo type="autoMax"/>
              <x14:borderColor theme="1"/>
              <x14:negativeFillColor rgb="FFFF0000"/>
              <x14:negativeBorderColor rgb="FFFF0000"/>
              <x14:axisColor rgb="FF000000"/>
            </x14:dataBar>
          </x14:cfRule>
          <xm:sqref>H16:H20</xm:sqref>
        </x14:conditionalFormatting>
      </x14:conditionalFormattings>
    </ext>
    <ext xmlns:x15="http://schemas.microsoft.com/office/spreadsheetml/2010/11/main" uri="{3A4CF648-6AED-40f4-86FF-DC5316D8AED3}">
      <x14:slicerList xmlns:x14="http://schemas.microsoft.com/office/spreadsheetml/2009/9/main">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366"/>
  <sheetViews>
    <sheetView workbookViewId="0">
      <selection activeCell="J4" sqref="J4"/>
    </sheetView>
  </sheetViews>
  <sheetFormatPr defaultRowHeight="15" x14ac:dyDescent="0.25"/>
  <cols>
    <col min="1" max="1" width="9.140625" style="5"/>
    <col min="2" max="2" width="22.42578125" style="7" bestFit="1" customWidth="1"/>
    <col min="3" max="3" width="11" style="7" bestFit="1" customWidth="1"/>
    <col min="4" max="4" width="12.140625" style="7" bestFit="1" customWidth="1"/>
    <col min="5" max="5" width="13.5703125" style="5" bestFit="1" customWidth="1"/>
    <col min="6" max="7" width="9.140625" style="5"/>
    <col min="8" max="8" width="85.28515625" style="5" bestFit="1" customWidth="1"/>
    <col min="9" max="10" width="10.7109375" style="5" bestFit="1" customWidth="1"/>
    <col min="11" max="16384" width="9.140625" style="5"/>
  </cols>
  <sheetData>
    <row r="2" spans="2:10" x14ac:dyDescent="0.25">
      <c r="B2" s="4" t="s">
        <v>32</v>
      </c>
      <c r="C2" s="7" t="s">
        <v>73</v>
      </c>
      <c r="D2" s="4" t="s">
        <v>48</v>
      </c>
      <c r="E2" s="5" t="s">
        <v>1</v>
      </c>
      <c r="F2" s="5" t="s">
        <v>17</v>
      </c>
      <c r="G2" s="146">
        <v>0.25</v>
      </c>
      <c r="H2" s="5" t="s">
        <v>2746</v>
      </c>
      <c r="I2" s="157">
        <v>43101</v>
      </c>
      <c r="J2" s="157">
        <f ca="1">TODAY()</f>
        <v>43511</v>
      </c>
    </row>
    <row r="3" spans="2:10" x14ac:dyDescent="0.25">
      <c r="B3" s="4" t="s">
        <v>33</v>
      </c>
      <c r="C3" s="7" t="s">
        <v>1</v>
      </c>
      <c r="D3" s="4" t="s">
        <v>24</v>
      </c>
      <c r="E3" s="5" t="s">
        <v>69</v>
      </c>
      <c r="F3" s="5" t="s">
        <v>18</v>
      </c>
      <c r="G3" s="146">
        <v>0.5</v>
      </c>
      <c r="H3" s="5" t="s">
        <v>2745</v>
      </c>
      <c r="I3" s="157">
        <v>43102</v>
      </c>
    </row>
    <row r="4" spans="2:10" x14ac:dyDescent="0.25">
      <c r="B4" s="4" t="s">
        <v>34</v>
      </c>
      <c r="C4" s="7" t="s">
        <v>72</v>
      </c>
      <c r="D4" s="4" t="s">
        <v>49</v>
      </c>
      <c r="E4" s="5" t="s">
        <v>2</v>
      </c>
      <c r="F4" s="5" t="s">
        <v>1784</v>
      </c>
      <c r="G4" s="146">
        <v>0.75</v>
      </c>
      <c r="H4" s="5" t="s">
        <v>2748</v>
      </c>
      <c r="I4" s="157">
        <v>43103</v>
      </c>
    </row>
    <row r="5" spans="2:10" x14ac:dyDescent="0.25">
      <c r="B5" s="4" t="s">
        <v>35</v>
      </c>
      <c r="D5" s="4" t="s">
        <v>22</v>
      </c>
      <c r="E5" s="5" t="s">
        <v>3</v>
      </c>
      <c r="G5" s="146">
        <v>0.95</v>
      </c>
      <c r="H5" s="5" t="s">
        <v>2747</v>
      </c>
      <c r="I5" s="157">
        <v>43104</v>
      </c>
    </row>
    <row r="6" spans="2:10" x14ac:dyDescent="0.25">
      <c r="B6" s="4" t="s">
        <v>30</v>
      </c>
      <c r="D6" s="4" t="s">
        <v>25</v>
      </c>
      <c r="E6" s="5" t="s">
        <v>4</v>
      </c>
      <c r="I6" s="157">
        <v>43105</v>
      </c>
    </row>
    <row r="7" spans="2:10" x14ac:dyDescent="0.25">
      <c r="B7" s="4" t="s">
        <v>47</v>
      </c>
      <c r="D7" s="4" t="s">
        <v>50</v>
      </c>
      <c r="I7" s="157">
        <v>43106</v>
      </c>
    </row>
    <row r="8" spans="2:10" x14ac:dyDescent="0.25">
      <c r="B8" s="4" t="s">
        <v>392</v>
      </c>
      <c r="D8" s="4" t="s">
        <v>51</v>
      </c>
      <c r="I8" s="157">
        <v>43107</v>
      </c>
    </row>
    <row r="9" spans="2:10" x14ac:dyDescent="0.25">
      <c r="B9" s="4" t="s">
        <v>36</v>
      </c>
      <c r="D9" s="4" t="s">
        <v>26</v>
      </c>
      <c r="I9" s="157">
        <v>43108</v>
      </c>
    </row>
    <row r="10" spans="2:10" x14ac:dyDescent="0.25">
      <c r="B10" s="4" t="s">
        <v>156</v>
      </c>
      <c r="D10" s="9" t="s">
        <v>52</v>
      </c>
      <c r="I10" s="157">
        <v>43109</v>
      </c>
    </row>
    <row r="11" spans="2:10" x14ac:dyDescent="0.25">
      <c r="B11" s="4" t="s">
        <v>157</v>
      </c>
      <c r="D11" s="4" t="s">
        <v>53</v>
      </c>
      <c r="I11" s="157">
        <v>43110</v>
      </c>
    </row>
    <row r="12" spans="2:10" x14ac:dyDescent="0.25">
      <c r="B12" s="4" t="s">
        <v>37</v>
      </c>
      <c r="D12" s="4" t="s">
        <v>54</v>
      </c>
      <c r="I12" s="157">
        <v>43111</v>
      </c>
    </row>
    <row r="13" spans="2:10" x14ac:dyDescent="0.25">
      <c r="B13" s="4" t="s">
        <v>28</v>
      </c>
      <c r="D13" s="4" t="s">
        <v>23</v>
      </c>
      <c r="I13" s="157">
        <v>43112</v>
      </c>
    </row>
    <row r="14" spans="2:10" x14ac:dyDescent="0.25">
      <c r="B14" s="4" t="s">
        <v>38</v>
      </c>
      <c r="D14" s="4" t="s">
        <v>55</v>
      </c>
      <c r="I14" s="157">
        <v>43113</v>
      </c>
    </row>
    <row r="15" spans="2:10" x14ac:dyDescent="0.25">
      <c r="B15" s="4" t="s">
        <v>42</v>
      </c>
      <c r="D15" s="4" t="s">
        <v>56</v>
      </c>
      <c r="I15" s="157">
        <v>43114</v>
      </c>
    </row>
    <row r="16" spans="2:10" x14ac:dyDescent="0.25">
      <c r="B16" s="4" t="s">
        <v>43</v>
      </c>
      <c r="D16" s="4" t="s">
        <v>936</v>
      </c>
      <c r="I16" s="157">
        <v>43115</v>
      </c>
    </row>
    <row r="17" spans="2:9" x14ac:dyDescent="0.25">
      <c r="B17" s="4" t="s">
        <v>159</v>
      </c>
      <c r="D17" s="7" t="s">
        <v>2628</v>
      </c>
      <c r="I17" s="157">
        <v>43116</v>
      </c>
    </row>
    <row r="18" spans="2:9" x14ac:dyDescent="0.25">
      <c r="B18" s="4" t="s">
        <v>45</v>
      </c>
      <c r="D18" s="4" t="s">
        <v>17</v>
      </c>
      <c r="I18" s="157">
        <v>43117</v>
      </c>
    </row>
    <row r="19" spans="2:9" x14ac:dyDescent="0.25">
      <c r="B19" s="4" t="s">
        <v>44</v>
      </c>
      <c r="D19" s="4" t="s">
        <v>18</v>
      </c>
      <c r="I19" s="157">
        <v>43118</v>
      </c>
    </row>
    <row r="20" spans="2:9" x14ac:dyDescent="0.25">
      <c r="B20" s="4" t="s">
        <v>393</v>
      </c>
      <c r="D20" s="4" t="s">
        <v>937</v>
      </c>
      <c r="I20" s="157">
        <v>43119</v>
      </c>
    </row>
    <row r="21" spans="2:9" x14ac:dyDescent="0.25">
      <c r="B21" s="4" t="s">
        <v>46</v>
      </c>
      <c r="I21" s="157">
        <v>43120</v>
      </c>
    </row>
    <row r="22" spans="2:9" x14ac:dyDescent="0.25">
      <c r="B22" s="4" t="s">
        <v>263</v>
      </c>
      <c r="I22" s="157">
        <v>43121</v>
      </c>
    </row>
    <row r="23" spans="2:9" x14ac:dyDescent="0.25">
      <c r="B23" s="4" t="s">
        <v>39</v>
      </c>
      <c r="I23" s="157">
        <v>43122</v>
      </c>
    </row>
    <row r="24" spans="2:9" x14ac:dyDescent="0.25">
      <c r="B24" s="4" t="s">
        <v>158</v>
      </c>
      <c r="I24" s="157">
        <v>43123</v>
      </c>
    </row>
    <row r="25" spans="2:9" x14ac:dyDescent="0.25">
      <c r="B25" s="4" t="s">
        <v>40</v>
      </c>
      <c r="I25" s="157">
        <v>43124</v>
      </c>
    </row>
    <row r="26" spans="2:9" x14ac:dyDescent="0.25">
      <c r="B26" s="4" t="s">
        <v>41</v>
      </c>
      <c r="I26" s="157">
        <v>43125</v>
      </c>
    </row>
    <row r="27" spans="2:9" x14ac:dyDescent="0.25">
      <c r="B27" s="4" t="s">
        <v>29</v>
      </c>
      <c r="I27" s="157">
        <v>43126</v>
      </c>
    </row>
    <row r="28" spans="2:9" x14ac:dyDescent="0.25">
      <c r="I28" s="157">
        <v>43127</v>
      </c>
    </row>
    <row r="29" spans="2:9" x14ac:dyDescent="0.25">
      <c r="I29" s="157">
        <v>43128</v>
      </c>
    </row>
    <row r="30" spans="2:9" x14ac:dyDescent="0.25">
      <c r="I30" s="157">
        <v>43129</v>
      </c>
    </row>
    <row r="31" spans="2:9" x14ac:dyDescent="0.25">
      <c r="I31" s="157">
        <v>43130</v>
      </c>
    </row>
    <row r="32" spans="2:9" x14ac:dyDescent="0.25">
      <c r="I32" s="157">
        <v>43131</v>
      </c>
    </row>
    <row r="33" spans="9:9" x14ac:dyDescent="0.25">
      <c r="I33" s="157">
        <v>43132</v>
      </c>
    </row>
    <row r="34" spans="9:9" x14ac:dyDescent="0.25">
      <c r="I34" s="157">
        <v>43133</v>
      </c>
    </row>
    <row r="35" spans="9:9" x14ac:dyDescent="0.25">
      <c r="I35" s="157">
        <v>43134</v>
      </c>
    </row>
    <row r="36" spans="9:9" x14ac:dyDescent="0.25">
      <c r="I36" s="157">
        <v>43135</v>
      </c>
    </row>
    <row r="37" spans="9:9" x14ac:dyDescent="0.25">
      <c r="I37" s="157">
        <v>43136</v>
      </c>
    </row>
    <row r="38" spans="9:9" x14ac:dyDescent="0.25">
      <c r="I38" s="157">
        <v>43137</v>
      </c>
    </row>
    <row r="39" spans="9:9" x14ac:dyDescent="0.25">
      <c r="I39" s="157">
        <v>43138</v>
      </c>
    </row>
    <row r="40" spans="9:9" x14ac:dyDescent="0.25">
      <c r="I40" s="157">
        <v>43139</v>
      </c>
    </row>
    <row r="41" spans="9:9" x14ac:dyDescent="0.25">
      <c r="I41" s="157">
        <v>43140</v>
      </c>
    </row>
    <row r="42" spans="9:9" x14ac:dyDescent="0.25">
      <c r="I42" s="157">
        <v>43141</v>
      </c>
    </row>
    <row r="43" spans="9:9" x14ac:dyDescent="0.25">
      <c r="I43" s="157">
        <v>43142</v>
      </c>
    </row>
    <row r="44" spans="9:9" x14ac:dyDescent="0.25">
      <c r="I44" s="157">
        <v>43143</v>
      </c>
    </row>
    <row r="45" spans="9:9" x14ac:dyDescent="0.25">
      <c r="I45" s="157">
        <v>43144</v>
      </c>
    </row>
    <row r="46" spans="9:9" x14ac:dyDescent="0.25">
      <c r="I46" s="157">
        <v>43145</v>
      </c>
    </row>
    <row r="47" spans="9:9" x14ac:dyDescent="0.25">
      <c r="I47" s="157">
        <v>43146</v>
      </c>
    </row>
    <row r="48" spans="9:9" x14ac:dyDescent="0.25">
      <c r="I48" s="157">
        <v>43147</v>
      </c>
    </row>
    <row r="49" spans="9:9" x14ac:dyDescent="0.25">
      <c r="I49" s="157">
        <v>43148</v>
      </c>
    </row>
    <row r="50" spans="9:9" x14ac:dyDescent="0.25">
      <c r="I50" s="157">
        <v>43149</v>
      </c>
    </row>
    <row r="51" spans="9:9" x14ac:dyDescent="0.25">
      <c r="I51" s="157">
        <v>43150</v>
      </c>
    </row>
    <row r="52" spans="9:9" x14ac:dyDescent="0.25">
      <c r="I52" s="157">
        <v>43151</v>
      </c>
    </row>
    <row r="53" spans="9:9" x14ac:dyDescent="0.25">
      <c r="I53" s="157">
        <v>43152</v>
      </c>
    </row>
    <row r="54" spans="9:9" x14ac:dyDescent="0.25">
      <c r="I54" s="157">
        <v>43153</v>
      </c>
    </row>
    <row r="55" spans="9:9" x14ac:dyDescent="0.25">
      <c r="I55" s="157">
        <v>43154</v>
      </c>
    </row>
    <row r="56" spans="9:9" x14ac:dyDescent="0.25">
      <c r="I56" s="157">
        <v>43155</v>
      </c>
    </row>
    <row r="57" spans="9:9" x14ac:dyDescent="0.25">
      <c r="I57" s="157">
        <v>43156</v>
      </c>
    </row>
    <row r="58" spans="9:9" x14ac:dyDescent="0.25">
      <c r="I58" s="157">
        <v>43157</v>
      </c>
    </row>
    <row r="59" spans="9:9" x14ac:dyDescent="0.25">
      <c r="I59" s="157">
        <v>43158</v>
      </c>
    </row>
    <row r="60" spans="9:9" x14ac:dyDescent="0.25">
      <c r="I60" s="157">
        <v>43159</v>
      </c>
    </row>
    <row r="61" spans="9:9" x14ac:dyDescent="0.25">
      <c r="I61" s="157">
        <v>43160</v>
      </c>
    </row>
    <row r="62" spans="9:9" x14ac:dyDescent="0.25">
      <c r="I62" s="157">
        <v>43161</v>
      </c>
    </row>
    <row r="63" spans="9:9" x14ac:dyDescent="0.25">
      <c r="I63" s="157">
        <v>43162</v>
      </c>
    </row>
    <row r="64" spans="9:9" x14ac:dyDescent="0.25">
      <c r="I64" s="157">
        <v>43163</v>
      </c>
    </row>
    <row r="65" spans="9:9" x14ac:dyDescent="0.25">
      <c r="I65" s="157">
        <v>43164</v>
      </c>
    </row>
    <row r="66" spans="9:9" x14ac:dyDescent="0.25">
      <c r="I66" s="157">
        <v>43165</v>
      </c>
    </row>
    <row r="67" spans="9:9" x14ac:dyDescent="0.25">
      <c r="I67" s="157">
        <v>43166</v>
      </c>
    </row>
    <row r="68" spans="9:9" x14ac:dyDescent="0.25">
      <c r="I68" s="157">
        <v>43167</v>
      </c>
    </row>
    <row r="69" spans="9:9" x14ac:dyDescent="0.25">
      <c r="I69" s="157">
        <v>43168</v>
      </c>
    </row>
    <row r="70" spans="9:9" x14ac:dyDescent="0.25">
      <c r="I70" s="157">
        <v>43169</v>
      </c>
    </row>
    <row r="71" spans="9:9" x14ac:dyDescent="0.25">
      <c r="I71" s="157">
        <v>43170</v>
      </c>
    </row>
    <row r="72" spans="9:9" x14ac:dyDescent="0.25">
      <c r="I72" s="157">
        <v>43171</v>
      </c>
    </row>
    <row r="73" spans="9:9" x14ac:dyDescent="0.25">
      <c r="I73" s="157">
        <v>43172</v>
      </c>
    </row>
    <row r="74" spans="9:9" x14ac:dyDescent="0.25">
      <c r="I74" s="157">
        <v>43173</v>
      </c>
    </row>
    <row r="75" spans="9:9" x14ac:dyDescent="0.25">
      <c r="I75" s="157">
        <v>43174</v>
      </c>
    </row>
    <row r="76" spans="9:9" x14ac:dyDescent="0.25">
      <c r="I76" s="157">
        <v>43175</v>
      </c>
    </row>
    <row r="77" spans="9:9" x14ac:dyDescent="0.25">
      <c r="I77" s="157">
        <v>43176</v>
      </c>
    </row>
    <row r="78" spans="9:9" x14ac:dyDescent="0.25">
      <c r="I78" s="157">
        <v>43177</v>
      </c>
    </row>
    <row r="79" spans="9:9" x14ac:dyDescent="0.25">
      <c r="I79" s="157">
        <v>43178</v>
      </c>
    </row>
    <row r="80" spans="9:9" x14ac:dyDescent="0.25">
      <c r="I80" s="157">
        <v>43179</v>
      </c>
    </row>
    <row r="81" spans="9:9" x14ac:dyDescent="0.25">
      <c r="I81" s="157">
        <v>43180</v>
      </c>
    </row>
    <row r="82" spans="9:9" x14ac:dyDescent="0.25">
      <c r="I82" s="157">
        <v>43181</v>
      </c>
    </row>
    <row r="83" spans="9:9" x14ac:dyDescent="0.25">
      <c r="I83" s="157">
        <v>43182</v>
      </c>
    </row>
    <row r="84" spans="9:9" x14ac:dyDescent="0.25">
      <c r="I84" s="157">
        <v>43183</v>
      </c>
    </row>
    <row r="85" spans="9:9" x14ac:dyDescent="0.25">
      <c r="I85" s="157">
        <v>43184</v>
      </c>
    </row>
    <row r="86" spans="9:9" x14ac:dyDescent="0.25">
      <c r="I86" s="157">
        <v>43185</v>
      </c>
    </row>
    <row r="87" spans="9:9" x14ac:dyDescent="0.25">
      <c r="I87" s="157">
        <v>43186</v>
      </c>
    </row>
    <row r="88" spans="9:9" x14ac:dyDescent="0.25">
      <c r="I88" s="157">
        <v>43187</v>
      </c>
    </row>
    <row r="89" spans="9:9" x14ac:dyDescent="0.25">
      <c r="I89" s="157">
        <v>43188</v>
      </c>
    </row>
    <row r="90" spans="9:9" x14ac:dyDescent="0.25">
      <c r="I90" s="157">
        <v>43189</v>
      </c>
    </row>
    <row r="91" spans="9:9" x14ac:dyDescent="0.25">
      <c r="I91" s="157">
        <v>43190</v>
      </c>
    </row>
    <row r="92" spans="9:9" x14ac:dyDescent="0.25">
      <c r="I92" s="157">
        <v>43191</v>
      </c>
    </row>
    <row r="93" spans="9:9" x14ac:dyDescent="0.25">
      <c r="I93" s="157">
        <v>43192</v>
      </c>
    </row>
    <row r="94" spans="9:9" x14ac:dyDescent="0.25">
      <c r="I94" s="157">
        <v>43193</v>
      </c>
    </row>
    <row r="95" spans="9:9" x14ac:dyDescent="0.25">
      <c r="I95" s="157">
        <v>43194</v>
      </c>
    </row>
    <row r="96" spans="9:9" x14ac:dyDescent="0.25">
      <c r="I96" s="157">
        <v>43195</v>
      </c>
    </row>
    <row r="97" spans="9:9" x14ac:dyDescent="0.25">
      <c r="I97" s="157">
        <v>43196</v>
      </c>
    </row>
    <row r="98" spans="9:9" x14ac:dyDescent="0.25">
      <c r="I98" s="157">
        <v>43197</v>
      </c>
    </row>
    <row r="99" spans="9:9" x14ac:dyDescent="0.25">
      <c r="I99" s="157">
        <v>43198</v>
      </c>
    </row>
    <row r="100" spans="9:9" x14ac:dyDescent="0.25">
      <c r="I100" s="157">
        <v>43199</v>
      </c>
    </row>
    <row r="101" spans="9:9" x14ac:dyDescent="0.25">
      <c r="I101" s="157">
        <v>43200</v>
      </c>
    </row>
    <row r="102" spans="9:9" x14ac:dyDescent="0.25">
      <c r="I102" s="157">
        <v>43201</v>
      </c>
    </row>
    <row r="103" spans="9:9" x14ac:dyDescent="0.25">
      <c r="I103" s="157">
        <v>43202</v>
      </c>
    </row>
    <row r="104" spans="9:9" x14ac:dyDescent="0.25">
      <c r="I104" s="157">
        <v>43203</v>
      </c>
    </row>
    <row r="105" spans="9:9" x14ac:dyDescent="0.25">
      <c r="I105" s="157">
        <v>43204</v>
      </c>
    </row>
    <row r="106" spans="9:9" x14ac:dyDescent="0.25">
      <c r="I106" s="157">
        <v>43205</v>
      </c>
    </row>
    <row r="107" spans="9:9" x14ac:dyDescent="0.25">
      <c r="I107" s="157">
        <v>43206</v>
      </c>
    </row>
    <row r="108" spans="9:9" x14ac:dyDescent="0.25">
      <c r="I108" s="157">
        <v>43207</v>
      </c>
    </row>
    <row r="109" spans="9:9" x14ac:dyDescent="0.25">
      <c r="I109" s="157">
        <v>43208</v>
      </c>
    </row>
    <row r="110" spans="9:9" x14ac:dyDescent="0.25">
      <c r="I110" s="157">
        <v>43209</v>
      </c>
    </row>
    <row r="111" spans="9:9" x14ac:dyDescent="0.25">
      <c r="I111" s="157">
        <v>43210</v>
      </c>
    </row>
    <row r="112" spans="9:9" x14ac:dyDescent="0.25">
      <c r="I112" s="157">
        <v>43211</v>
      </c>
    </row>
    <row r="113" spans="9:9" x14ac:dyDescent="0.25">
      <c r="I113" s="157">
        <v>43212</v>
      </c>
    </row>
    <row r="114" spans="9:9" x14ac:dyDescent="0.25">
      <c r="I114" s="157">
        <v>43213</v>
      </c>
    </row>
    <row r="115" spans="9:9" x14ac:dyDescent="0.25">
      <c r="I115" s="157">
        <v>43214</v>
      </c>
    </row>
    <row r="116" spans="9:9" x14ac:dyDescent="0.25">
      <c r="I116" s="157">
        <v>43215</v>
      </c>
    </row>
    <row r="117" spans="9:9" x14ac:dyDescent="0.25">
      <c r="I117" s="157">
        <v>43216</v>
      </c>
    </row>
    <row r="118" spans="9:9" x14ac:dyDescent="0.25">
      <c r="I118" s="157">
        <v>43217</v>
      </c>
    </row>
    <row r="119" spans="9:9" x14ac:dyDescent="0.25">
      <c r="I119" s="157">
        <v>43218</v>
      </c>
    </row>
    <row r="120" spans="9:9" x14ac:dyDescent="0.25">
      <c r="I120" s="157">
        <v>43219</v>
      </c>
    </row>
    <row r="121" spans="9:9" x14ac:dyDescent="0.25">
      <c r="I121" s="157">
        <v>43220</v>
      </c>
    </row>
    <row r="122" spans="9:9" x14ac:dyDescent="0.25">
      <c r="I122" s="157">
        <v>43221</v>
      </c>
    </row>
    <row r="123" spans="9:9" x14ac:dyDescent="0.25">
      <c r="I123" s="157">
        <v>43222</v>
      </c>
    </row>
    <row r="124" spans="9:9" x14ac:dyDescent="0.25">
      <c r="I124" s="157">
        <v>43223</v>
      </c>
    </row>
    <row r="125" spans="9:9" x14ac:dyDescent="0.25">
      <c r="I125" s="157">
        <v>43224</v>
      </c>
    </row>
    <row r="126" spans="9:9" x14ac:dyDescent="0.25">
      <c r="I126" s="157">
        <v>43225</v>
      </c>
    </row>
    <row r="127" spans="9:9" x14ac:dyDescent="0.25">
      <c r="I127" s="157">
        <v>43226</v>
      </c>
    </row>
    <row r="128" spans="9:9" x14ac:dyDescent="0.25">
      <c r="I128" s="157">
        <v>43227</v>
      </c>
    </row>
    <row r="129" spans="9:9" x14ac:dyDescent="0.25">
      <c r="I129" s="157">
        <v>43228</v>
      </c>
    </row>
    <row r="130" spans="9:9" x14ac:dyDescent="0.25">
      <c r="I130" s="157">
        <v>43229</v>
      </c>
    </row>
    <row r="131" spans="9:9" x14ac:dyDescent="0.25">
      <c r="I131" s="157">
        <v>43230</v>
      </c>
    </row>
    <row r="132" spans="9:9" x14ac:dyDescent="0.25">
      <c r="I132" s="157">
        <v>43231</v>
      </c>
    </row>
    <row r="133" spans="9:9" x14ac:dyDescent="0.25">
      <c r="I133" s="157">
        <v>43232</v>
      </c>
    </row>
    <row r="134" spans="9:9" x14ac:dyDescent="0.25">
      <c r="I134" s="157">
        <v>43233</v>
      </c>
    </row>
    <row r="135" spans="9:9" x14ac:dyDescent="0.25">
      <c r="I135" s="157">
        <v>43234</v>
      </c>
    </row>
    <row r="136" spans="9:9" x14ac:dyDescent="0.25">
      <c r="I136" s="157">
        <v>43235</v>
      </c>
    </row>
    <row r="137" spans="9:9" x14ac:dyDescent="0.25">
      <c r="I137" s="157">
        <v>43236</v>
      </c>
    </row>
    <row r="138" spans="9:9" x14ac:dyDescent="0.25">
      <c r="I138" s="157">
        <v>43237</v>
      </c>
    </row>
    <row r="139" spans="9:9" x14ac:dyDescent="0.25">
      <c r="I139" s="157">
        <v>43238</v>
      </c>
    </row>
    <row r="140" spans="9:9" x14ac:dyDescent="0.25">
      <c r="I140" s="157">
        <v>43239</v>
      </c>
    </row>
    <row r="141" spans="9:9" x14ac:dyDescent="0.25">
      <c r="I141" s="157">
        <v>43240</v>
      </c>
    </row>
    <row r="142" spans="9:9" x14ac:dyDescent="0.25">
      <c r="I142" s="157">
        <v>43241</v>
      </c>
    </row>
    <row r="143" spans="9:9" x14ac:dyDescent="0.25">
      <c r="I143" s="157">
        <v>43242</v>
      </c>
    </row>
    <row r="144" spans="9:9" x14ac:dyDescent="0.25">
      <c r="I144" s="157">
        <v>43243</v>
      </c>
    </row>
    <row r="145" spans="9:9" x14ac:dyDescent="0.25">
      <c r="I145" s="157">
        <v>43244</v>
      </c>
    </row>
    <row r="146" spans="9:9" x14ac:dyDescent="0.25">
      <c r="I146" s="157">
        <v>43245</v>
      </c>
    </row>
    <row r="147" spans="9:9" x14ac:dyDescent="0.25">
      <c r="I147" s="157">
        <v>43246</v>
      </c>
    </row>
    <row r="148" spans="9:9" x14ac:dyDescent="0.25">
      <c r="I148" s="157">
        <v>43247</v>
      </c>
    </row>
    <row r="149" spans="9:9" x14ac:dyDescent="0.25">
      <c r="I149" s="157">
        <v>43248</v>
      </c>
    </row>
    <row r="150" spans="9:9" x14ac:dyDescent="0.25">
      <c r="I150" s="157">
        <v>43249</v>
      </c>
    </row>
    <row r="151" spans="9:9" x14ac:dyDescent="0.25">
      <c r="I151" s="157">
        <v>43250</v>
      </c>
    </row>
    <row r="152" spans="9:9" x14ac:dyDescent="0.25">
      <c r="I152" s="157">
        <v>43251</v>
      </c>
    </row>
    <row r="153" spans="9:9" x14ac:dyDescent="0.25">
      <c r="I153" s="157">
        <v>43252</v>
      </c>
    </row>
    <row r="154" spans="9:9" x14ac:dyDescent="0.25">
      <c r="I154" s="157">
        <v>43253</v>
      </c>
    </row>
    <row r="155" spans="9:9" x14ac:dyDescent="0.25">
      <c r="I155" s="157">
        <v>43254</v>
      </c>
    </row>
    <row r="156" spans="9:9" x14ac:dyDescent="0.25">
      <c r="I156" s="157">
        <v>43255</v>
      </c>
    </row>
    <row r="157" spans="9:9" x14ac:dyDescent="0.25">
      <c r="I157" s="157">
        <v>43256</v>
      </c>
    </row>
    <row r="158" spans="9:9" x14ac:dyDescent="0.25">
      <c r="I158" s="157">
        <v>43257</v>
      </c>
    </row>
    <row r="159" spans="9:9" x14ac:dyDescent="0.25">
      <c r="I159" s="157">
        <v>43258</v>
      </c>
    </row>
    <row r="160" spans="9:9" x14ac:dyDescent="0.25">
      <c r="I160" s="157">
        <v>43259</v>
      </c>
    </row>
    <row r="161" spans="9:9" x14ac:dyDescent="0.25">
      <c r="I161" s="157">
        <v>43260</v>
      </c>
    </row>
    <row r="162" spans="9:9" x14ac:dyDescent="0.25">
      <c r="I162" s="157">
        <v>43261</v>
      </c>
    </row>
    <row r="163" spans="9:9" x14ac:dyDescent="0.25">
      <c r="I163" s="157">
        <v>43262</v>
      </c>
    </row>
    <row r="164" spans="9:9" x14ac:dyDescent="0.25">
      <c r="I164" s="157">
        <v>43263</v>
      </c>
    </row>
    <row r="165" spans="9:9" x14ac:dyDescent="0.25">
      <c r="I165" s="157">
        <v>43264</v>
      </c>
    </row>
    <row r="166" spans="9:9" x14ac:dyDescent="0.25">
      <c r="I166" s="157">
        <v>43265</v>
      </c>
    </row>
    <row r="167" spans="9:9" x14ac:dyDescent="0.25">
      <c r="I167" s="157">
        <v>43266</v>
      </c>
    </row>
    <row r="168" spans="9:9" x14ac:dyDescent="0.25">
      <c r="I168" s="157">
        <v>43267</v>
      </c>
    </row>
    <row r="169" spans="9:9" x14ac:dyDescent="0.25">
      <c r="I169" s="157">
        <v>43268</v>
      </c>
    </row>
    <row r="170" spans="9:9" x14ac:dyDescent="0.25">
      <c r="I170" s="157">
        <v>43269</v>
      </c>
    </row>
    <row r="171" spans="9:9" x14ac:dyDescent="0.25">
      <c r="I171" s="157">
        <v>43270</v>
      </c>
    </row>
    <row r="172" spans="9:9" x14ac:dyDescent="0.25">
      <c r="I172" s="157">
        <v>43271</v>
      </c>
    </row>
    <row r="173" spans="9:9" x14ac:dyDescent="0.25">
      <c r="I173" s="157">
        <v>43272</v>
      </c>
    </row>
    <row r="174" spans="9:9" x14ac:dyDescent="0.25">
      <c r="I174" s="157">
        <v>43273</v>
      </c>
    </row>
    <row r="175" spans="9:9" x14ac:dyDescent="0.25">
      <c r="I175" s="157">
        <v>43274</v>
      </c>
    </row>
    <row r="176" spans="9:9" x14ac:dyDescent="0.25">
      <c r="I176" s="157">
        <v>43275</v>
      </c>
    </row>
    <row r="177" spans="9:9" x14ac:dyDescent="0.25">
      <c r="I177" s="157">
        <v>43276</v>
      </c>
    </row>
    <row r="178" spans="9:9" x14ac:dyDescent="0.25">
      <c r="I178" s="157">
        <v>43277</v>
      </c>
    </row>
    <row r="179" spans="9:9" x14ac:dyDescent="0.25">
      <c r="I179" s="157">
        <v>43278</v>
      </c>
    </row>
    <row r="180" spans="9:9" x14ac:dyDescent="0.25">
      <c r="I180" s="157">
        <v>43279</v>
      </c>
    </row>
    <row r="181" spans="9:9" x14ac:dyDescent="0.25">
      <c r="I181" s="157">
        <v>43280</v>
      </c>
    </row>
    <row r="182" spans="9:9" x14ac:dyDescent="0.25">
      <c r="I182" s="157">
        <v>43281</v>
      </c>
    </row>
    <row r="183" spans="9:9" x14ac:dyDescent="0.25">
      <c r="I183" s="157">
        <v>43282</v>
      </c>
    </row>
    <row r="184" spans="9:9" x14ac:dyDescent="0.25">
      <c r="I184" s="157">
        <v>43283</v>
      </c>
    </row>
    <row r="185" spans="9:9" x14ac:dyDescent="0.25">
      <c r="I185" s="157">
        <v>43284</v>
      </c>
    </row>
    <row r="186" spans="9:9" x14ac:dyDescent="0.25">
      <c r="I186" s="157">
        <v>43285</v>
      </c>
    </row>
    <row r="187" spans="9:9" x14ac:dyDescent="0.25">
      <c r="I187" s="157">
        <v>43286</v>
      </c>
    </row>
    <row r="188" spans="9:9" x14ac:dyDescent="0.25">
      <c r="I188" s="157">
        <v>43287</v>
      </c>
    </row>
    <row r="189" spans="9:9" x14ac:dyDescent="0.25">
      <c r="I189" s="157">
        <v>43288</v>
      </c>
    </row>
    <row r="190" spans="9:9" x14ac:dyDescent="0.25">
      <c r="I190" s="157">
        <v>43289</v>
      </c>
    </row>
    <row r="191" spans="9:9" x14ac:dyDescent="0.25">
      <c r="I191" s="157">
        <v>43290</v>
      </c>
    </row>
    <row r="192" spans="9:9" x14ac:dyDescent="0.25">
      <c r="I192" s="157">
        <v>43291</v>
      </c>
    </row>
    <row r="193" spans="9:9" x14ac:dyDescent="0.25">
      <c r="I193" s="157">
        <v>43292</v>
      </c>
    </row>
    <row r="194" spans="9:9" x14ac:dyDescent="0.25">
      <c r="I194" s="157">
        <v>43293</v>
      </c>
    </row>
    <row r="195" spans="9:9" x14ac:dyDescent="0.25">
      <c r="I195" s="157">
        <v>43294</v>
      </c>
    </row>
    <row r="196" spans="9:9" x14ac:dyDescent="0.25">
      <c r="I196" s="157">
        <v>43295</v>
      </c>
    </row>
    <row r="197" spans="9:9" x14ac:dyDescent="0.25">
      <c r="I197" s="157">
        <v>43296</v>
      </c>
    </row>
    <row r="198" spans="9:9" x14ac:dyDescent="0.25">
      <c r="I198" s="157">
        <v>43297</v>
      </c>
    </row>
    <row r="199" spans="9:9" x14ac:dyDescent="0.25">
      <c r="I199" s="157">
        <v>43298</v>
      </c>
    </row>
    <row r="200" spans="9:9" x14ac:dyDescent="0.25">
      <c r="I200" s="157">
        <v>43299</v>
      </c>
    </row>
    <row r="201" spans="9:9" x14ac:dyDescent="0.25">
      <c r="I201" s="157">
        <v>43300</v>
      </c>
    </row>
    <row r="202" spans="9:9" x14ac:dyDescent="0.25">
      <c r="I202" s="157">
        <v>43301</v>
      </c>
    </row>
    <row r="203" spans="9:9" x14ac:dyDescent="0.25">
      <c r="I203" s="157">
        <v>43302</v>
      </c>
    </row>
    <row r="204" spans="9:9" x14ac:dyDescent="0.25">
      <c r="I204" s="157">
        <v>43303</v>
      </c>
    </row>
    <row r="205" spans="9:9" x14ac:dyDescent="0.25">
      <c r="I205" s="157">
        <v>43304</v>
      </c>
    </row>
    <row r="206" spans="9:9" x14ac:dyDescent="0.25">
      <c r="I206" s="157">
        <v>43305</v>
      </c>
    </row>
    <row r="207" spans="9:9" x14ac:dyDescent="0.25">
      <c r="I207" s="157">
        <v>43306</v>
      </c>
    </row>
    <row r="208" spans="9:9" x14ac:dyDescent="0.25">
      <c r="I208" s="157">
        <v>43307</v>
      </c>
    </row>
    <row r="209" spans="9:9" x14ac:dyDescent="0.25">
      <c r="I209" s="157">
        <v>43308</v>
      </c>
    </row>
    <row r="210" spans="9:9" x14ac:dyDescent="0.25">
      <c r="I210" s="157">
        <v>43309</v>
      </c>
    </row>
    <row r="211" spans="9:9" x14ac:dyDescent="0.25">
      <c r="I211" s="157">
        <v>43310</v>
      </c>
    </row>
    <row r="212" spans="9:9" x14ac:dyDescent="0.25">
      <c r="I212" s="157">
        <v>43311</v>
      </c>
    </row>
    <row r="213" spans="9:9" x14ac:dyDescent="0.25">
      <c r="I213" s="157">
        <v>43312</v>
      </c>
    </row>
    <row r="214" spans="9:9" x14ac:dyDescent="0.25">
      <c r="I214" s="157">
        <v>43313</v>
      </c>
    </row>
    <row r="215" spans="9:9" x14ac:dyDescent="0.25">
      <c r="I215" s="157">
        <v>43314</v>
      </c>
    </row>
    <row r="216" spans="9:9" x14ac:dyDescent="0.25">
      <c r="I216" s="157">
        <v>43315</v>
      </c>
    </row>
    <row r="217" spans="9:9" x14ac:dyDescent="0.25">
      <c r="I217" s="157">
        <v>43316</v>
      </c>
    </row>
    <row r="218" spans="9:9" x14ac:dyDescent="0.25">
      <c r="I218" s="157">
        <v>43317</v>
      </c>
    </row>
    <row r="219" spans="9:9" x14ac:dyDescent="0.25">
      <c r="I219" s="157">
        <v>43318</v>
      </c>
    </row>
    <row r="220" spans="9:9" x14ac:dyDescent="0.25">
      <c r="I220" s="157">
        <v>43319</v>
      </c>
    </row>
    <row r="221" spans="9:9" x14ac:dyDescent="0.25">
      <c r="I221" s="157">
        <v>43320</v>
      </c>
    </row>
    <row r="222" spans="9:9" x14ac:dyDescent="0.25">
      <c r="I222" s="157">
        <v>43321</v>
      </c>
    </row>
    <row r="223" spans="9:9" x14ac:dyDescent="0.25">
      <c r="I223" s="157">
        <v>43322</v>
      </c>
    </row>
    <row r="224" spans="9:9" x14ac:dyDescent="0.25">
      <c r="I224" s="157">
        <v>43323</v>
      </c>
    </row>
    <row r="225" spans="9:9" x14ac:dyDescent="0.25">
      <c r="I225" s="157">
        <v>43324</v>
      </c>
    </row>
    <row r="226" spans="9:9" x14ac:dyDescent="0.25">
      <c r="I226" s="157">
        <v>43325</v>
      </c>
    </row>
    <row r="227" spans="9:9" x14ac:dyDescent="0.25">
      <c r="I227" s="157">
        <v>43326</v>
      </c>
    </row>
    <row r="228" spans="9:9" x14ac:dyDescent="0.25">
      <c r="I228" s="157">
        <v>43327</v>
      </c>
    </row>
    <row r="229" spans="9:9" x14ac:dyDescent="0.25">
      <c r="I229" s="157">
        <v>43328</v>
      </c>
    </row>
    <row r="230" spans="9:9" x14ac:dyDescent="0.25">
      <c r="I230" s="157">
        <v>43329</v>
      </c>
    </row>
    <row r="231" spans="9:9" x14ac:dyDescent="0.25">
      <c r="I231" s="157">
        <v>43330</v>
      </c>
    </row>
    <row r="232" spans="9:9" x14ac:dyDescent="0.25">
      <c r="I232" s="157">
        <v>43331</v>
      </c>
    </row>
    <row r="233" spans="9:9" x14ac:dyDescent="0.25">
      <c r="I233" s="157">
        <v>43332</v>
      </c>
    </row>
    <row r="234" spans="9:9" x14ac:dyDescent="0.25">
      <c r="I234" s="157">
        <v>43333</v>
      </c>
    </row>
    <row r="235" spans="9:9" x14ac:dyDescent="0.25">
      <c r="I235" s="157">
        <v>43334</v>
      </c>
    </row>
    <row r="236" spans="9:9" x14ac:dyDescent="0.25">
      <c r="I236" s="157">
        <v>43335</v>
      </c>
    </row>
    <row r="237" spans="9:9" x14ac:dyDescent="0.25">
      <c r="I237" s="157">
        <v>43336</v>
      </c>
    </row>
    <row r="238" spans="9:9" x14ac:dyDescent="0.25">
      <c r="I238" s="157">
        <v>43337</v>
      </c>
    </row>
    <row r="239" spans="9:9" x14ac:dyDescent="0.25">
      <c r="I239" s="157">
        <v>43338</v>
      </c>
    </row>
    <row r="240" spans="9:9" x14ac:dyDescent="0.25">
      <c r="I240" s="157">
        <v>43339</v>
      </c>
    </row>
    <row r="241" spans="9:9" x14ac:dyDescent="0.25">
      <c r="I241" s="157">
        <v>43340</v>
      </c>
    </row>
    <row r="242" spans="9:9" x14ac:dyDescent="0.25">
      <c r="I242" s="157">
        <v>43341</v>
      </c>
    </row>
    <row r="243" spans="9:9" x14ac:dyDescent="0.25">
      <c r="I243" s="157">
        <v>43342</v>
      </c>
    </row>
    <row r="244" spans="9:9" x14ac:dyDescent="0.25">
      <c r="I244" s="157">
        <v>43343</v>
      </c>
    </row>
    <row r="245" spans="9:9" x14ac:dyDescent="0.25">
      <c r="I245" s="157">
        <v>43344</v>
      </c>
    </row>
    <row r="246" spans="9:9" x14ac:dyDescent="0.25">
      <c r="I246" s="157">
        <v>43345</v>
      </c>
    </row>
    <row r="247" spans="9:9" x14ac:dyDescent="0.25">
      <c r="I247" s="157">
        <v>43346</v>
      </c>
    </row>
    <row r="248" spans="9:9" x14ac:dyDescent="0.25">
      <c r="I248" s="157">
        <v>43347</v>
      </c>
    </row>
    <row r="249" spans="9:9" x14ac:dyDescent="0.25">
      <c r="I249" s="157">
        <v>43348</v>
      </c>
    </row>
    <row r="250" spans="9:9" x14ac:dyDescent="0.25">
      <c r="I250" s="157">
        <v>43349</v>
      </c>
    </row>
    <row r="251" spans="9:9" x14ac:dyDescent="0.25">
      <c r="I251" s="157">
        <v>43350</v>
      </c>
    </row>
    <row r="252" spans="9:9" x14ac:dyDescent="0.25">
      <c r="I252" s="157">
        <v>43351</v>
      </c>
    </row>
    <row r="253" spans="9:9" x14ac:dyDescent="0.25">
      <c r="I253" s="157">
        <v>43352</v>
      </c>
    </row>
    <row r="254" spans="9:9" x14ac:dyDescent="0.25">
      <c r="I254" s="157">
        <v>43353</v>
      </c>
    </row>
    <row r="255" spans="9:9" x14ac:dyDescent="0.25">
      <c r="I255" s="157">
        <v>43354</v>
      </c>
    </row>
    <row r="256" spans="9:9" x14ac:dyDescent="0.25">
      <c r="I256" s="157">
        <v>43355</v>
      </c>
    </row>
    <row r="257" spans="9:9" x14ac:dyDescent="0.25">
      <c r="I257" s="157">
        <v>43356</v>
      </c>
    </row>
    <row r="258" spans="9:9" x14ac:dyDescent="0.25">
      <c r="I258" s="157">
        <v>43357</v>
      </c>
    </row>
    <row r="259" spans="9:9" x14ac:dyDescent="0.25">
      <c r="I259" s="157">
        <v>43358</v>
      </c>
    </row>
    <row r="260" spans="9:9" x14ac:dyDescent="0.25">
      <c r="I260" s="157">
        <v>43359</v>
      </c>
    </row>
    <row r="261" spans="9:9" x14ac:dyDescent="0.25">
      <c r="I261" s="157">
        <v>43360</v>
      </c>
    </row>
    <row r="262" spans="9:9" x14ac:dyDescent="0.25">
      <c r="I262" s="157">
        <v>43361</v>
      </c>
    </row>
    <row r="263" spans="9:9" x14ac:dyDescent="0.25">
      <c r="I263" s="157">
        <v>43362</v>
      </c>
    </row>
    <row r="264" spans="9:9" x14ac:dyDescent="0.25">
      <c r="I264" s="157">
        <v>43363</v>
      </c>
    </row>
    <row r="265" spans="9:9" x14ac:dyDescent="0.25">
      <c r="I265" s="157">
        <v>43364</v>
      </c>
    </row>
    <row r="266" spans="9:9" x14ac:dyDescent="0.25">
      <c r="I266" s="157">
        <v>43365</v>
      </c>
    </row>
    <row r="267" spans="9:9" x14ac:dyDescent="0.25">
      <c r="I267" s="157">
        <v>43366</v>
      </c>
    </row>
    <row r="268" spans="9:9" x14ac:dyDescent="0.25">
      <c r="I268" s="157">
        <v>43367</v>
      </c>
    </row>
    <row r="269" spans="9:9" x14ac:dyDescent="0.25">
      <c r="I269" s="157">
        <v>43368</v>
      </c>
    </row>
    <row r="270" spans="9:9" x14ac:dyDescent="0.25">
      <c r="I270" s="157">
        <v>43369</v>
      </c>
    </row>
    <row r="271" spans="9:9" x14ac:dyDescent="0.25">
      <c r="I271" s="157">
        <v>43370</v>
      </c>
    </row>
    <row r="272" spans="9:9" x14ac:dyDescent="0.25">
      <c r="I272" s="157">
        <v>43371</v>
      </c>
    </row>
    <row r="273" spans="9:9" x14ac:dyDescent="0.25">
      <c r="I273" s="157">
        <v>43372</v>
      </c>
    </row>
    <row r="274" spans="9:9" x14ac:dyDescent="0.25">
      <c r="I274" s="157">
        <v>43373</v>
      </c>
    </row>
    <row r="275" spans="9:9" x14ac:dyDescent="0.25">
      <c r="I275" s="157">
        <v>43374</v>
      </c>
    </row>
    <row r="276" spans="9:9" x14ac:dyDescent="0.25">
      <c r="I276" s="157">
        <v>43375</v>
      </c>
    </row>
    <row r="277" spans="9:9" x14ac:dyDescent="0.25">
      <c r="I277" s="157">
        <v>43376</v>
      </c>
    </row>
    <row r="278" spans="9:9" x14ac:dyDescent="0.25">
      <c r="I278" s="157">
        <v>43377</v>
      </c>
    </row>
    <row r="279" spans="9:9" x14ac:dyDescent="0.25">
      <c r="I279" s="157">
        <v>43378</v>
      </c>
    </row>
    <row r="280" spans="9:9" x14ac:dyDescent="0.25">
      <c r="I280" s="157">
        <v>43379</v>
      </c>
    </row>
    <row r="281" spans="9:9" x14ac:dyDescent="0.25">
      <c r="I281" s="157">
        <v>43380</v>
      </c>
    </row>
    <row r="282" spans="9:9" x14ac:dyDescent="0.25">
      <c r="I282" s="157">
        <v>43381</v>
      </c>
    </row>
    <row r="283" spans="9:9" x14ac:dyDescent="0.25">
      <c r="I283" s="157">
        <v>43382</v>
      </c>
    </row>
    <row r="284" spans="9:9" x14ac:dyDescent="0.25">
      <c r="I284" s="157">
        <v>43383</v>
      </c>
    </row>
    <row r="285" spans="9:9" x14ac:dyDescent="0.25">
      <c r="I285" s="157">
        <v>43384</v>
      </c>
    </row>
    <row r="286" spans="9:9" x14ac:dyDescent="0.25">
      <c r="I286" s="157">
        <v>43385</v>
      </c>
    </row>
    <row r="287" spans="9:9" x14ac:dyDescent="0.25">
      <c r="I287" s="157">
        <v>43386</v>
      </c>
    </row>
    <row r="288" spans="9:9" x14ac:dyDescent="0.25">
      <c r="I288" s="157">
        <v>43387</v>
      </c>
    </row>
    <row r="289" spans="9:9" x14ac:dyDescent="0.25">
      <c r="I289" s="157">
        <v>43388</v>
      </c>
    </row>
    <row r="290" spans="9:9" x14ac:dyDescent="0.25">
      <c r="I290" s="157">
        <v>43389</v>
      </c>
    </row>
    <row r="291" spans="9:9" x14ac:dyDescent="0.25">
      <c r="I291" s="157">
        <v>43390</v>
      </c>
    </row>
    <row r="292" spans="9:9" x14ac:dyDescent="0.25">
      <c r="I292" s="157">
        <v>43391</v>
      </c>
    </row>
    <row r="293" spans="9:9" x14ac:dyDescent="0.25">
      <c r="I293" s="157">
        <v>43392</v>
      </c>
    </row>
    <row r="294" spans="9:9" x14ac:dyDescent="0.25">
      <c r="I294" s="157">
        <v>43393</v>
      </c>
    </row>
    <row r="295" spans="9:9" x14ac:dyDescent="0.25">
      <c r="I295" s="157">
        <v>43394</v>
      </c>
    </row>
    <row r="296" spans="9:9" x14ac:dyDescent="0.25">
      <c r="I296" s="157">
        <v>43395</v>
      </c>
    </row>
    <row r="297" spans="9:9" x14ac:dyDescent="0.25">
      <c r="I297" s="157">
        <v>43396</v>
      </c>
    </row>
    <row r="298" spans="9:9" x14ac:dyDescent="0.25">
      <c r="I298" s="157">
        <v>43397</v>
      </c>
    </row>
    <row r="299" spans="9:9" x14ac:dyDescent="0.25">
      <c r="I299" s="157">
        <v>43398</v>
      </c>
    </row>
    <row r="300" spans="9:9" x14ac:dyDescent="0.25">
      <c r="I300" s="157">
        <v>43399</v>
      </c>
    </row>
    <row r="301" spans="9:9" x14ac:dyDescent="0.25">
      <c r="I301" s="157">
        <v>43400</v>
      </c>
    </row>
    <row r="302" spans="9:9" x14ac:dyDescent="0.25">
      <c r="I302" s="157">
        <v>43401</v>
      </c>
    </row>
    <row r="303" spans="9:9" x14ac:dyDescent="0.25">
      <c r="I303" s="157">
        <v>43402</v>
      </c>
    </row>
    <row r="304" spans="9:9" x14ac:dyDescent="0.25">
      <c r="I304" s="157">
        <v>43403</v>
      </c>
    </row>
    <row r="305" spans="9:9" x14ac:dyDescent="0.25">
      <c r="I305" s="157">
        <v>43404</v>
      </c>
    </row>
    <row r="306" spans="9:9" x14ac:dyDescent="0.25">
      <c r="I306" s="157">
        <v>43405</v>
      </c>
    </row>
    <row r="307" spans="9:9" x14ac:dyDescent="0.25">
      <c r="I307" s="157">
        <v>43406</v>
      </c>
    </row>
    <row r="308" spans="9:9" x14ac:dyDescent="0.25">
      <c r="I308" s="157">
        <v>43407</v>
      </c>
    </row>
    <row r="309" spans="9:9" x14ac:dyDescent="0.25">
      <c r="I309" s="157">
        <v>43408</v>
      </c>
    </row>
    <row r="310" spans="9:9" x14ac:dyDescent="0.25">
      <c r="I310" s="157">
        <v>43409</v>
      </c>
    </row>
    <row r="311" spans="9:9" x14ac:dyDescent="0.25">
      <c r="I311" s="157">
        <v>43410</v>
      </c>
    </row>
    <row r="312" spans="9:9" x14ac:dyDescent="0.25">
      <c r="I312" s="157">
        <v>43411</v>
      </c>
    </row>
    <row r="313" spans="9:9" x14ac:dyDescent="0.25">
      <c r="I313" s="157">
        <v>43412</v>
      </c>
    </row>
    <row r="314" spans="9:9" x14ac:dyDescent="0.25">
      <c r="I314" s="157">
        <v>43413</v>
      </c>
    </row>
    <row r="315" spans="9:9" x14ac:dyDescent="0.25">
      <c r="I315" s="157">
        <v>43414</v>
      </c>
    </row>
    <row r="316" spans="9:9" x14ac:dyDescent="0.25">
      <c r="I316" s="157">
        <v>43415</v>
      </c>
    </row>
    <row r="317" spans="9:9" x14ac:dyDescent="0.25">
      <c r="I317" s="157">
        <v>43416</v>
      </c>
    </row>
    <row r="318" spans="9:9" x14ac:dyDescent="0.25">
      <c r="I318" s="157">
        <v>43417</v>
      </c>
    </row>
    <row r="319" spans="9:9" x14ac:dyDescent="0.25">
      <c r="I319" s="157">
        <v>43418</v>
      </c>
    </row>
    <row r="320" spans="9:9" x14ac:dyDescent="0.25">
      <c r="I320" s="157">
        <v>43419</v>
      </c>
    </row>
    <row r="321" spans="9:9" x14ac:dyDescent="0.25">
      <c r="I321" s="157">
        <v>43420</v>
      </c>
    </row>
    <row r="322" spans="9:9" x14ac:dyDescent="0.25">
      <c r="I322" s="157">
        <v>43421</v>
      </c>
    </row>
    <row r="323" spans="9:9" x14ac:dyDescent="0.25">
      <c r="I323" s="157">
        <v>43422</v>
      </c>
    </row>
    <row r="324" spans="9:9" x14ac:dyDescent="0.25">
      <c r="I324" s="157">
        <v>43423</v>
      </c>
    </row>
    <row r="325" spans="9:9" x14ac:dyDescent="0.25">
      <c r="I325" s="157">
        <v>43424</v>
      </c>
    </row>
    <row r="326" spans="9:9" x14ac:dyDescent="0.25">
      <c r="I326" s="157">
        <v>43425</v>
      </c>
    </row>
    <row r="327" spans="9:9" x14ac:dyDescent="0.25">
      <c r="I327" s="157">
        <v>43426</v>
      </c>
    </row>
    <row r="328" spans="9:9" x14ac:dyDescent="0.25">
      <c r="I328" s="157">
        <v>43427</v>
      </c>
    </row>
    <row r="329" spans="9:9" x14ac:dyDescent="0.25">
      <c r="I329" s="157">
        <v>43428</v>
      </c>
    </row>
    <row r="330" spans="9:9" x14ac:dyDescent="0.25">
      <c r="I330" s="157">
        <v>43429</v>
      </c>
    </row>
    <row r="331" spans="9:9" x14ac:dyDescent="0.25">
      <c r="I331" s="157">
        <v>43430</v>
      </c>
    </row>
    <row r="332" spans="9:9" x14ac:dyDescent="0.25">
      <c r="I332" s="157">
        <v>43431</v>
      </c>
    </row>
    <row r="333" spans="9:9" x14ac:dyDescent="0.25">
      <c r="I333" s="157">
        <v>43432</v>
      </c>
    </row>
    <row r="334" spans="9:9" x14ac:dyDescent="0.25">
      <c r="I334" s="157">
        <v>43433</v>
      </c>
    </row>
    <row r="335" spans="9:9" x14ac:dyDescent="0.25">
      <c r="I335" s="157">
        <v>43434</v>
      </c>
    </row>
    <row r="336" spans="9:9" x14ac:dyDescent="0.25">
      <c r="I336" s="157">
        <v>43435</v>
      </c>
    </row>
    <row r="337" spans="9:9" x14ac:dyDescent="0.25">
      <c r="I337" s="157">
        <v>43436</v>
      </c>
    </row>
    <row r="338" spans="9:9" x14ac:dyDescent="0.25">
      <c r="I338" s="157">
        <v>43437</v>
      </c>
    </row>
    <row r="339" spans="9:9" x14ac:dyDescent="0.25">
      <c r="I339" s="157">
        <v>43438</v>
      </c>
    </row>
    <row r="340" spans="9:9" x14ac:dyDescent="0.25">
      <c r="I340" s="157">
        <v>43439</v>
      </c>
    </row>
    <row r="341" spans="9:9" x14ac:dyDescent="0.25">
      <c r="I341" s="157">
        <v>43440</v>
      </c>
    </row>
    <row r="342" spans="9:9" x14ac:dyDescent="0.25">
      <c r="I342" s="157">
        <v>43441</v>
      </c>
    </row>
    <row r="343" spans="9:9" x14ac:dyDescent="0.25">
      <c r="I343" s="157">
        <v>43442</v>
      </c>
    </row>
    <row r="344" spans="9:9" x14ac:dyDescent="0.25">
      <c r="I344" s="157">
        <v>43443</v>
      </c>
    </row>
    <row r="345" spans="9:9" x14ac:dyDescent="0.25">
      <c r="I345" s="157">
        <v>43444</v>
      </c>
    </row>
    <row r="346" spans="9:9" x14ac:dyDescent="0.25">
      <c r="I346" s="157">
        <v>43445</v>
      </c>
    </row>
    <row r="347" spans="9:9" x14ac:dyDescent="0.25">
      <c r="I347" s="157">
        <v>43446</v>
      </c>
    </row>
    <row r="348" spans="9:9" x14ac:dyDescent="0.25">
      <c r="I348" s="157">
        <v>43447</v>
      </c>
    </row>
    <row r="349" spans="9:9" x14ac:dyDescent="0.25">
      <c r="I349" s="157">
        <v>43448</v>
      </c>
    </row>
    <row r="350" spans="9:9" x14ac:dyDescent="0.25">
      <c r="I350" s="157">
        <v>43449</v>
      </c>
    </row>
    <row r="351" spans="9:9" x14ac:dyDescent="0.25">
      <c r="I351" s="157">
        <v>43450</v>
      </c>
    </row>
    <row r="352" spans="9:9" x14ac:dyDescent="0.25">
      <c r="I352" s="157">
        <v>43451</v>
      </c>
    </row>
    <row r="353" spans="9:9" x14ac:dyDescent="0.25">
      <c r="I353" s="157">
        <v>43452</v>
      </c>
    </row>
    <row r="354" spans="9:9" x14ac:dyDescent="0.25">
      <c r="I354" s="157">
        <v>43453</v>
      </c>
    </row>
    <row r="355" spans="9:9" x14ac:dyDescent="0.25">
      <c r="I355" s="157">
        <v>43454</v>
      </c>
    </row>
    <row r="356" spans="9:9" x14ac:dyDescent="0.25">
      <c r="I356" s="157">
        <v>43455</v>
      </c>
    </row>
    <row r="357" spans="9:9" x14ac:dyDescent="0.25">
      <c r="I357" s="157">
        <v>43456</v>
      </c>
    </row>
    <row r="358" spans="9:9" x14ac:dyDescent="0.25">
      <c r="I358" s="157">
        <v>43457</v>
      </c>
    </row>
    <row r="359" spans="9:9" x14ac:dyDescent="0.25">
      <c r="I359" s="157">
        <v>43458</v>
      </c>
    </row>
    <row r="360" spans="9:9" x14ac:dyDescent="0.25">
      <c r="I360" s="157">
        <v>43459</v>
      </c>
    </row>
    <row r="361" spans="9:9" x14ac:dyDescent="0.25">
      <c r="I361" s="157">
        <v>43460</v>
      </c>
    </row>
    <row r="362" spans="9:9" x14ac:dyDescent="0.25">
      <c r="I362" s="157">
        <v>43461</v>
      </c>
    </row>
    <row r="363" spans="9:9" x14ac:dyDescent="0.25">
      <c r="I363" s="157">
        <v>43462</v>
      </c>
    </row>
    <row r="364" spans="9:9" x14ac:dyDescent="0.25">
      <c r="I364" s="157">
        <v>43463</v>
      </c>
    </row>
    <row r="365" spans="9:9" x14ac:dyDescent="0.25">
      <c r="I365" s="157">
        <v>43464</v>
      </c>
    </row>
    <row r="366" spans="9:9" x14ac:dyDescent="0.25">
      <c r="I366" s="157">
        <v>43465</v>
      </c>
    </row>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701"/>
  <sheetViews>
    <sheetView topLeftCell="Z1" workbookViewId="0">
      <selection activeCell="AW703" sqref="AW703"/>
    </sheetView>
  </sheetViews>
  <sheetFormatPr defaultRowHeight="15" x14ac:dyDescent="0.25"/>
  <cols>
    <col min="49" max="49" width="30.85546875" bestFit="1" customWidth="1"/>
  </cols>
  <sheetData>
    <row r="1" spans="1:51" x14ac:dyDescent="0.25">
      <c r="A1" t="s">
        <v>15</v>
      </c>
      <c r="B1" t="s">
        <v>16</v>
      </c>
      <c r="C1" t="s">
        <v>5</v>
      </c>
      <c r="D1" t="s">
        <v>913</v>
      </c>
      <c r="E1" t="s">
        <v>6</v>
      </c>
      <c r="F1" t="s">
        <v>188</v>
      </c>
      <c r="G1" t="s">
        <v>914</v>
      </c>
      <c r="H1" t="s">
        <v>14</v>
      </c>
      <c r="I1" t="s">
        <v>57</v>
      </c>
      <c r="J1" t="s">
        <v>27</v>
      </c>
      <c r="K1" t="s">
        <v>59</v>
      </c>
      <c r="L1" t="s">
        <v>930</v>
      </c>
      <c r="M1" t="s">
        <v>160</v>
      </c>
      <c r="N1" t="s">
        <v>71</v>
      </c>
      <c r="O1" t="s">
        <v>91</v>
      </c>
      <c r="P1" t="s">
        <v>92</v>
      </c>
      <c r="Q1" t="s">
        <v>93</v>
      </c>
      <c r="R1" t="s">
        <v>94</v>
      </c>
      <c r="S1" t="s">
        <v>95</v>
      </c>
      <c r="T1" t="s">
        <v>96</v>
      </c>
      <c r="U1" t="s">
        <v>97</v>
      </c>
      <c r="V1" t="s">
        <v>966</v>
      </c>
      <c r="W1" t="s">
        <v>967</v>
      </c>
      <c r="X1" t="s">
        <v>964</v>
      </c>
      <c r="Y1" t="s">
        <v>965</v>
      </c>
      <c r="Z1" t="s">
        <v>916</v>
      </c>
      <c r="AA1" t="s">
        <v>85</v>
      </c>
      <c r="AB1" t="s">
        <v>77</v>
      </c>
      <c r="AC1" t="s">
        <v>98</v>
      </c>
      <c r="AD1" t="s">
        <v>82</v>
      </c>
      <c r="AE1" t="s">
        <v>80</v>
      </c>
      <c r="AF1" t="s">
        <v>101</v>
      </c>
      <c r="AG1" t="s">
        <v>78</v>
      </c>
      <c r="AH1" t="s">
        <v>100</v>
      </c>
      <c r="AI1" t="s">
        <v>915</v>
      </c>
      <c r="AJ1" t="s">
        <v>932</v>
      </c>
      <c r="AK1" t="s">
        <v>99</v>
      </c>
      <c r="AL1" t="s">
        <v>968</v>
      </c>
      <c r="AM1" t="s">
        <v>969</v>
      </c>
      <c r="AN1" t="s">
        <v>970</v>
      </c>
      <c r="AO1" t="s">
        <v>971</v>
      </c>
      <c r="AP1" t="s">
        <v>87</v>
      </c>
      <c r="AQ1" t="s">
        <v>88</v>
      </c>
      <c r="AR1" t="s">
        <v>7</v>
      </c>
      <c r="AS1" t="s">
        <v>13</v>
      </c>
      <c r="AT1" t="s">
        <v>76</v>
      </c>
      <c r="AU1" t="s">
        <v>9</v>
      </c>
      <c r="AV1" t="s">
        <v>0</v>
      </c>
      <c r="AW1" t="s">
        <v>342</v>
      </c>
      <c r="AX1" t="s">
        <v>956</v>
      </c>
      <c r="AY1" t="s">
        <v>2356</v>
      </c>
    </row>
    <row r="2" spans="1:51" x14ac:dyDescent="0.25">
      <c r="A2" t="s">
        <v>919</v>
      </c>
      <c r="B2" t="s">
        <v>920</v>
      </c>
      <c r="C2" t="s">
        <v>921</v>
      </c>
      <c r="D2" t="s">
        <v>938</v>
      </c>
      <c r="E2" t="s">
        <v>924</v>
      </c>
      <c r="F2" t="s">
        <v>925</v>
      </c>
      <c r="G2" t="s">
        <v>928</v>
      </c>
      <c r="H2" t="s">
        <v>929</v>
      </c>
      <c r="I2" t="s">
        <v>58</v>
      </c>
      <c r="J2" t="s">
        <v>43</v>
      </c>
      <c r="K2">
        <v>5</v>
      </c>
      <c r="M2">
        <v>25000</v>
      </c>
      <c r="N2">
        <v>50000</v>
      </c>
      <c r="O2">
        <v>15000</v>
      </c>
      <c r="P2">
        <v>10000</v>
      </c>
      <c r="Q2">
        <v>0</v>
      </c>
      <c r="R2">
        <v>0</v>
      </c>
      <c r="S2">
        <v>0</v>
      </c>
      <c r="T2">
        <v>0</v>
      </c>
      <c r="U2">
        <v>0</v>
      </c>
      <c r="V2">
        <v>48000</v>
      </c>
      <c r="W2">
        <v>43009</v>
      </c>
      <c r="X2">
        <v>48000</v>
      </c>
      <c r="Y2">
        <v>43009</v>
      </c>
      <c r="AA2" t="s">
        <v>939</v>
      </c>
      <c r="AB2" t="s">
        <v>940</v>
      </c>
      <c r="AC2" t="s">
        <v>941</v>
      </c>
      <c r="AF2" t="s">
        <v>942</v>
      </c>
      <c r="AG2" t="s">
        <v>943</v>
      </c>
      <c r="AH2" t="s">
        <v>944</v>
      </c>
      <c r="AJ2" t="s">
        <v>961</v>
      </c>
      <c r="AK2" t="s">
        <v>961</v>
      </c>
      <c r="AL2">
        <v>2</v>
      </c>
      <c r="AM2">
        <v>43010</v>
      </c>
      <c r="AN2">
        <v>43015</v>
      </c>
      <c r="AP2">
        <v>43023</v>
      </c>
      <c r="AQ2">
        <v>43076</v>
      </c>
      <c r="AR2">
        <v>42979</v>
      </c>
      <c r="AT2">
        <v>0.75</v>
      </c>
      <c r="AU2" t="s">
        <v>3</v>
      </c>
      <c r="AV2" t="s">
        <v>89</v>
      </c>
      <c r="AW2" s="65" t="s">
        <v>60</v>
      </c>
      <c r="AX2" t="s">
        <v>963</v>
      </c>
    </row>
    <row r="3" spans="1:51" x14ac:dyDescent="0.25">
      <c r="A3" t="s">
        <v>18</v>
      </c>
      <c r="B3" t="s">
        <v>22</v>
      </c>
      <c r="C3" t="s">
        <v>523</v>
      </c>
      <c r="D3" t="s">
        <v>523</v>
      </c>
      <c r="E3" t="s">
        <v>685</v>
      </c>
      <c r="F3" t="s">
        <v>725</v>
      </c>
      <c r="G3" t="s">
        <v>783</v>
      </c>
      <c r="H3" t="s">
        <v>734</v>
      </c>
      <c r="J3" t="s">
        <v>39</v>
      </c>
      <c r="K3">
        <v>93</v>
      </c>
      <c r="N3">
        <v>539000</v>
      </c>
      <c r="V3" t="s">
        <v>655</v>
      </c>
      <c r="X3" t="s">
        <v>655</v>
      </c>
      <c r="AB3" t="s">
        <v>679</v>
      </c>
      <c r="AJ3" t="s">
        <v>832</v>
      </c>
      <c r="AK3" t="s">
        <v>832</v>
      </c>
      <c r="AV3" t="s">
        <v>10</v>
      </c>
      <c r="AW3" s="65" t="s">
        <v>60</v>
      </c>
    </row>
    <row r="4" spans="1:51" x14ac:dyDescent="0.25">
      <c r="A4" t="s">
        <v>18</v>
      </c>
      <c r="B4" t="s">
        <v>22</v>
      </c>
      <c r="C4" t="s">
        <v>524</v>
      </c>
      <c r="D4" t="s">
        <v>524</v>
      </c>
      <c r="E4" t="s">
        <v>25</v>
      </c>
      <c r="F4" t="s">
        <v>77</v>
      </c>
      <c r="G4" t="s">
        <v>784</v>
      </c>
      <c r="H4" t="s">
        <v>735</v>
      </c>
      <c r="J4" t="s">
        <v>36</v>
      </c>
      <c r="K4">
        <v>256</v>
      </c>
      <c r="N4">
        <v>3970000</v>
      </c>
      <c r="V4" t="s">
        <v>656</v>
      </c>
      <c r="X4" t="s">
        <v>656</v>
      </c>
      <c r="AB4" t="s">
        <v>679</v>
      </c>
      <c r="AC4" t="s">
        <v>680</v>
      </c>
      <c r="AJ4" t="s">
        <v>833</v>
      </c>
      <c r="AK4" t="s">
        <v>833</v>
      </c>
      <c r="AL4">
        <v>1</v>
      </c>
      <c r="AP4">
        <v>42856</v>
      </c>
      <c r="AU4" t="s">
        <v>69</v>
      </c>
      <c r="AV4" t="s">
        <v>10</v>
      </c>
      <c r="AW4" t="s">
        <v>642</v>
      </c>
    </row>
    <row r="5" spans="1:51" x14ac:dyDescent="0.25">
      <c r="A5" t="s">
        <v>18</v>
      </c>
      <c r="B5" t="s">
        <v>22</v>
      </c>
      <c r="C5" t="s">
        <v>525</v>
      </c>
      <c r="D5" t="s">
        <v>525</v>
      </c>
      <c r="E5" t="s">
        <v>686</v>
      </c>
      <c r="F5" t="s">
        <v>726</v>
      </c>
      <c r="G5" t="s">
        <v>785</v>
      </c>
      <c r="H5" t="s">
        <v>736</v>
      </c>
      <c r="J5" t="s">
        <v>159</v>
      </c>
      <c r="K5">
        <v>33</v>
      </c>
      <c r="N5">
        <v>1000000</v>
      </c>
      <c r="V5" t="s">
        <v>657</v>
      </c>
      <c r="X5" t="s">
        <v>657</v>
      </c>
      <c r="AB5" t="s">
        <v>679</v>
      </c>
      <c r="AJ5" t="s">
        <v>834</v>
      </c>
      <c r="AK5" t="s">
        <v>834</v>
      </c>
      <c r="AL5">
        <v>1</v>
      </c>
      <c r="AP5">
        <v>42917</v>
      </c>
      <c r="AU5" t="s">
        <v>69</v>
      </c>
      <c r="AV5" t="s">
        <v>10</v>
      </c>
      <c r="AW5" t="s">
        <v>643</v>
      </c>
    </row>
    <row r="6" spans="1:51" x14ac:dyDescent="0.25">
      <c r="A6" t="s">
        <v>18</v>
      </c>
      <c r="B6" t="s">
        <v>22</v>
      </c>
      <c r="C6" t="s">
        <v>526</v>
      </c>
      <c r="D6" t="s">
        <v>526</v>
      </c>
      <c r="E6" t="s">
        <v>687</v>
      </c>
      <c r="F6" t="s">
        <v>727</v>
      </c>
      <c r="G6" t="s">
        <v>786</v>
      </c>
      <c r="H6" t="s">
        <v>737</v>
      </c>
      <c r="J6" t="s">
        <v>29</v>
      </c>
      <c r="K6">
        <v>99</v>
      </c>
      <c r="N6">
        <v>1250000</v>
      </c>
      <c r="V6" t="s">
        <v>658</v>
      </c>
      <c r="X6" t="s">
        <v>658</v>
      </c>
      <c r="AB6" t="s">
        <v>679</v>
      </c>
      <c r="AC6" t="s">
        <v>681</v>
      </c>
      <c r="AL6">
        <v>1</v>
      </c>
      <c r="AP6">
        <v>42917</v>
      </c>
      <c r="AU6" t="s">
        <v>69</v>
      </c>
      <c r="AV6" t="s">
        <v>10</v>
      </c>
      <c r="AW6" t="s">
        <v>644</v>
      </c>
    </row>
    <row r="7" spans="1:51" x14ac:dyDescent="0.25">
      <c r="A7" t="s">
        <v>18</v>
      </c>
      <c r="B7" t="s">
        <v>22</v>
      </c>
      <c r="C7" t="s">
        <v>527</v>
      </c>
      <c r="D7" t="s">
        <v>527</v>
      </c>
      <c r="E7" t="s">
        <v>688</v>
      </c>
      <c r="F7" t="s">
        <v>728</v>
      </c>
      <c r="G7" t="s">
        <v>787</v>
      </c>
      <c r="H7" t="s">
        <v>738</v>
      </c>
      <c r="J7" t="s">
        <v>29</v>
      </c>
      <c r="K7">
        <v>96</v>
      </c>
      <c r="N7">
        <v>520000</v>
      </c>
      <c r="V7" t="s">
        <v>659</v>
      </c>
      <c r="X7" t="s">
        <v>659</v>
      </c>
      <c r="AB7" t="s">
        <v>679</v>
      </c>
      <c r="AJ7" t="s">
        <v>835</v>
      </c>
      <c r="AK7" t="s">
        <v>835</v>
      </c>
      <c r="AL7">
        <v>1</v>
      </c>
      <c r="AP7">
        <v>42979</v>
      </c>
      <c r="AU7" t="s">
        <v>69</v>
      </c>
      <c r="AV7" t="s">
        <v>10</v>
      </c>
      <c r="AW7" s="65" t="s">
        <v>644</v>
      </c>
    </row>
    <row r="8" spans="1:51" x14ac:dyDescent="0.25">
      <c r="A8" t="s">
        <v>18</v>
      </c>
      <c r="B8" t="s">
        <v>22</v>
      </c>
      <c r="C8" t="s">
        <v>528</v>
      </c>
      <c r="D8" t="s">
        <v>528</v>
      </c>
      <c r="E8" t="s">
        <v>689</v>
      </c>
      <c r="F8" t="s">
        <v>77</v>
      </c>
      <c r="G8" t="s">
        <v>788</v>
      </c>
      <c r="H8" t="s">
        <v>739</v>
      </c>
      <c r="J8" t="s">
        <v>29</v>
      </c>
      <c r="K8">
        <v>60</v>
      </c>
      <c r="N8">
        <v>300000</v>
      </c>
      <c r="AB8" t="s">
        <v>679</v>
      </c>
      <c r="AP8">
        <v>42917</v>
      </c>
      <c r="AV8" t="s">
        <v>10</v>
      </c>
      <c r="AW8" t="s">
        <v>60</v>
      </c>
    </row>
    <row r="9" spans="1:51" x14ac:dyDescent="0.25">
      <c r="A9" t="s">
        <v>18</v>
      </c>
      <c r="B9" t="s">
        <v>22</v>
      </c>
      <c r="C9" t="s">
        <v>529</v>
      </c>
      <c r="D9" t="s">
        <v>529</v>
      </c>
      <c r="E9" t="s">
        <v>690</v>
      </c>
      <c r="F9" t="s">
        <v>209</v>
      </c>
      <c r="G9" t="s">
        <v>789</v>
      </c>
      <c r="H9" t="s">
        <v>740</v>
      </c>
      <c r="J9" t="s">
        <v>29</v>
      </c>
      <c r="K9">
        <v>130</v>
      </c>
      <c r="N9">
        <v>1000000</v>
      </c>
      <c r="V9" t="s">
        <v>660</v>
      </c>
      <c r="X9" t="s">
        <v>660</v>
      </c>
      <c r="AB9" t="s">
        <v>679</v>
      </c>
      <c r="AC9" t="s">
        <v>682</v>
      </c>
      <c r="AJ9" t="s">
        <v>836</v>
      </c>
      <c r="AK9" t="s">
        <v>836</v>
      </c>
      <c r="AL9">
        <v>1</v>
      </c>
      <c r="AU9" t="s">
        <v>69</v>
      </c>
      <c r="AV9" t="s">
        <v>10</v>
      </c>
      <c r="AW9" s="65" t="s">
        <v>644</v>
      </c>
    </row>
    <row r="10" spans="1:51" x14ac:dyDescent="0.25">
      <c r="A10" t="s">
        <v>18</v>
      </c>
      <c r="B10" t="s">
        <v>22</v>
      </c>
      <c r="C10" t="s">
        <v>530</v>
      </c>
      <c r="D10" t="s">
        <v>530</v>
      </c>
      <c r="E10" t="s">
        <v>687</v>
      </c>
      <c r="F10" t="s">
        <v>727</v>
      </c>
      <c r="G10" t="s">
        <v>786</v>
      </c>
      <c r="H10" t="s">
        <v>737</v>
      </c>
      <c r="J10" t="s">
        <v>29</v>
      </c>
      <c r="K10">
        <v>90</v>
      </c>
      <c r="N10">
        <v>300000</v>
      </c>
      <c r="V10" t="s">
        <v>661</v>
      </c>
      <c r="X10" t="s">
        <v>661</v>
      </c>
      <c r="AB10" t="s">
        <v>679</v>
      </c>
      <c r="AC10" t="s">
        <v>681</v>
      </c>
      <c r="AL10">
        <v>1</v>
      </c>
      <c r="AP10">
        <v>42979</v>
      </c>
      <c r="AU10" t="s">
        <v>2</v>
      </c>
      <c r="AV10" t="s">
        <v>10</v>
      </c>
      <c r="AW10" s="65" t="s">
        <v>644</v>
      </c>
    </row>
    <row r="11" spans="1:51" x14ac:dyDescent="0.25">
      <c r="A11" t="s">
        <v>18</v>
      </c>
      <c r="B11" t="s">
        <v>22</v>
      </c>
      <c r="C11" t="s">
        <v>531</v>
      </c>
      <c r="D11" t="s">
        <v>531</v>
      </c>
      <c r="E11" t="s">
        <v>396</v>
      </c>
      <c r="F11" t="s">
        <v>209</v>
      </c>
      <c r="G11" t="s">
        <v>790</v>
      </c>
      <c r="H11" t="s">
        <v>741</v>
      </c>
      <c r="J11" t="s">
        <v>36</v>
      </c>
      <c r="K11">
        <v>100</v>
      </c>
      <c r="N11">
        <v>1000000</v>
      </c>
      <c r="V11" t="s">
        <v>662</v>
      </c>
      <c r="X11" t="s">
        <v>662</v>
      </c>
      <c r="AB11" t="s">
        <v>679</v>
      </c>
      <c r="AP11">
        <v>42979</v>
      </c>
      <c r="AV11" t="s">
        <v>10</v>
      </c>
      <c r="AW11" s="65" t="s">
        <v>644</v>
      </c>
    </row>
    <row r="12" spans="1:51" x14ac:dyDescent="0.25">
      <c r="A12" t="s">
        <v>18</v>
      </c>
      <c r="B12" t="s">
        <v>22</v>
      </c>
      <c r="C12" t="s">
        <v>532</v>
      </c>
      <c r="D12" t="s">
        <v>532</v>
      </c>
      <c r="E12" t="s">
        <v>691</v>
      </c>
      <c r="F12" t="s">
        <v>212</v>
      </c>
      <c r="G12" t="s">
        <v>791</v>
      </c>
      <c r="H12" t="s">
        <v>742</v>
      </c>
      <c r="J12" t="s">
        <v>32</v>
      </c>
      <c r="K12">
        <v>33</v>
      </c>
      <c r="N12">
        <v>300000</v>
      </c>
      <c r="V12" t="s">
        <v>656</v>
      </c>
      <c r="X12" t="s">
        <v>656</v>
      </c>
      <c r="AB12" t="s">
        <v>679</v>
      </c>
      <c r="AP12">
        <v>42979</v>
      </c>
      <c r="AV12" t="s">
        <v>89</v>
      </c>
      <c r="AW12" t="s">
        <v>645</v>
      </c>
    </row>
    <row r="13" spans="1:51" x14ac:dyDescent="0.25">
      <c r="A13" t="s">
        <v>18</v>
      </c>
      <c r="B13" t="s">
        <v>22</v>
      </c>
      <c r="C13" t="s">
        <v>533</v>
      </c>
      <c r="D13" t="s">
        <v>533</v>
      </c>
      <c r="E13" t="s">
        <v>692</v>
      </c>
      <c r="F13" t="s">
        <v>212</v>
      </c>
      <c r="G13" t="s">
        <v>792</v>
      </c>
      <c r="H13" t="s">
        <v>743</v>
      </c>
      <c r="J13" t="s">
        <v>29</v>
      </c>
      <c r="K13">
        <v>99</v>
      </c>
      <c r="N13">
        <v>300000</v>
      </c>
      <c r="V13" t="s">
        <v>663</v>
      </c>
      <c r="X13" t="s">
        <v>663</v>
      </c>
      <c r="AB13" t="s">
        <v>679</v>
      </c>
      <c r="AL13">
        <v>1</v>
      </c>
      <c r="AP13">
        <v>42736</v>
      </c>
      <c r="AU13" t="s">
        <v>2</v>
      </c>
      <c r="AV13" t="s">
        <v>10</v>
      </c>
      <c r="AW13" t="s">
        <v>646</v>
      </c>
    </row>
    <row r="14" spans="1:51" x14ac:dyDescent="0.25">
      <c r="A14" t="s">
        <v>18</v>
      </c>
      <c r="B14" t="s">
        <v>22</v>
      </c>
      <c r="C14" t="s">
        <v>534</v>
      </c>
      <c r="D14" t="s">
        <v>534</v>
      </c>
      <c r="E14" t="s">
        <v>693</v>
      </c>
      <c r="F14" t="s">
        <v>729</v>
      </c>
      <c r="G14" t="s">
        <v>793</v>
      </c>
      <c r="H14" t="s">
        <v>744</v>
      </c>
      <c r="J14" t="s">
        <v>29</v>
      </c>
      <c r="K14">
        <v>100</v>
      </c>
      <c r="N14">
        <v>1050500</v>
      </c>
      <c r="V14" t="s">
        <v>664</v>
      </c>
      <c r="X14" t="s">
        <v>664</v>
      </c>
      <c r="AB14" t="s">
        <v>679</v>
      </c>
      <c r="AP14">
        <v>42979</v>
      </c>
      <c r="AV14" t="s">
        <v>10</v>
      </c>
      <c r="AW14" t="s">
        <v>645</v>
      </c>
    </row>
    <row r="15" spans="1:51" x14ac:dyDescent="0.25">
      <c r="A15" t="s">
        <v>18</v>
      </c>
      <c r="B15" t="s">
        <v>22</v>
      </c>
      <c r="C15" t="s">
        <v>535</v>
      </c>
      <c r="D15" t="s">
        <v>535</v>
      </c>
      <c r="J15" t="s">
        <v>36</v>
      </c>
      <c r="V15" t="s">
        <v>661</v>
      </c>
      <c r="X15" t="s">
        <v>661</v>
      </c>
      <c r="AB15" t="s">
        <v>679</v>
      </c>
      <c r="AP15">
        <v>42948</v>
      </c>
      <c r="AV15" t="s">
        <v>89</v>
      </c>
      <c r="AW15" s="65" t="s">
        <v>60</v>
      </c>
    </row>
    <row r="16" spans="1:51" x14ac:dyDescent="0.25">
      <c r="A16" t="s">
        <v>18</v>
      </c>
      <c r="B16" t="s">
        <v>22</v>
      </c>
      <c r="C16" t="s">
        <v>536</v>
      </c>
      <c r="D16" t="s">
        <v>536</v>
      </c>
      <c r="J16" t="s">
        <v>44</v>
      </c>
      <c r="V16" t="s">
        <v>665</v>
      </c>
      <c r="X16" t="s">
        <v>665</v>
      </c>
      <c r="AB16" t="s">
        <v>679</v>
      </c>
      <c r="AV16" t="s">
        <v>89</v>
      </c>
      <c r="AW16" s="65" t="s">
        <v>60</v>
      </c>
    </row>
    <row r="17" spans="1:49" x14ac:dyDescent="0.25">
      <c r="A17" t="s">
        <v>18</v>
      </c>
      <c r="B17" t="s">
        <v>22</v>
      </c>
      <c r="C17" t="s">
        <v>537</v>
      </c>
      <c r="D17" t="s">
        <v>537</v>
      </c>
      <c r="J17" t="s">
        <v>34</v>
      </c>
      <c r="V17" t="s">
        <v>666</v>
      </c>
      <c r="X17" t="s">
        <v>666</v>
      </c>
      <c r="AB17" t="s">
        <v>679</v>
      </c>
      <c r="AV17" t="s">
        <v>89</v>
      </c>
      <c r="AW17" s="65" t="s">
        <v>67</v>
      </c>
    </row>
    <row r="18" spans="1:49" x14ac:dyDescent="0.25">
      <c r="A18" t="s">
        <v>18</v>
      </c>
      <c r="B18" t="s">
        <v>22</v>
      </c>
      <c r="C18" t="s">
        <v>538</v>
      </c>
      <c r="D18" t="s">
        <v>538</v>
      </c>
      <c r="E18" t="s">
        <v>694</v>
      </c>
      <c r="F18" t="s">
        <v>77</v>
      </c>
      <c r="G18" t="s">
        <v>794</v>
      </c>
      <c r="H18" t="s">
        <v>745</v>
      </c>
      <c r="J18" t="s">
        <v>36</v>
      </c>
      <c r="K18">
        <v>150</v>
      </c>
      <c r="N18">
        <v>1000000</v>
      </c>
      <c r="V18" t="s">
        <v>667</v>
      </c>
      <c r="X18" t="s">
        <v>667</v>
      </c>
      <c r="AB18" t="s">
        <v>679</v>
      </c>
      <c r="AL18">
        <v>1</v>
      </c>
      <c r="AU18" t="s">
        <v>2</v>
      </c>
      <c r="AV18" t="s">
        <v>10</v>
      </c>
      <c r="AW18" t="s">
        <v>647</v>
      </c>
    </row>
    <row r="19" spans="1:49" x14ac:dyDescent="0.25">
      <c r="A19" t="s">
        <v>18</v>
      </c>
      <c r="B19" t="s">
        <v>22</v>
      </c>
      <c r="C19" t="s">
        <v>539</v>
      </c>
      <c r="D19" t="s">
        <v>539</v>
      </c>
      <c r="E19" t="s">
        <v>695</v>
      </c>
      <c r="F19" t="s">
        <v>209</v>
      </c>
      <c r="G19" t="s">
        <v>795</v>
      </c>
      <c r="H19" t="s">
        <v>746</v>
      </c>
      <c r="J19" t="s">
        <v>29</v>
      </c>
      <c r="K19">
        <v>105</v>
      </c>
      <c r="N19">
        <v>1000000</v>
      </c>
      <c r="V19" t="s">
        <v>668</v>
      </c>
      <c r="X19" t="s">
        <v>668</v>
      </c>
      <c r="AB19" t="s">
        <v>679</v>
      </c>
      <c r="AJ19" t="s">
        <v>837</v>
      </c>
      <c r="AK19" t="s">
        <v>837</v>
      </c>
      <c r="AL19">
        <v>1</v>
      </c>
      <c r="AP19">
        <v>42979</v>
      </c>
      <c r="AU19" t="s">
        <v>2</v>
      </c>
      <c r="AV19" t="s">
        <v>10</v>
      </c>
      <c r="AW19" t="s">
        <v>648</v>
      </c>
    </row>
    <row r="20" spans="1:49" x14ac:dyDescent="0.25">
      <c r="A20" t="s">
        <v>18</v>
      </c>
      <c r="B20" t="s">
        <v>22</v>
      </c>
      <c r="C20" t="s">
        <v>540</v>
      </c>
      <c r="D20" t="s">
        <v>540</v>
      </c>
      <c r="E20" t="s">
        <v>696</v>
      </c>
      <c r="F20" t="s">
        <v>725</v>
      </c>
      <c r="G20" t="s">
        <v>796</v>
      </c>
      <c r="H20" t="s">
        <v>747</v>
      </c>
      <c r="J20" t="s">
        <v>41</v>
      </c>
      <c r="K20">
        <v>1160</v>
      </c>
      <c r="N20">
        <v>1350000</v>
      </c>
      <c r="V20" t="s">
        <v>669</v>
      </c>
      <c r="X20" t="s">
        <v>669</v>
      </c>
      <c r="AB20" t="s">
        <v>679</v>
      </c>
      <c r="AL20">
        <v>1</v>
      </c>
      <c r="AP20">
        <v>42948</v>
      </c>
      <c r="AU20" t="s">
        <v>69</v>
      </c>
      <c r="AV20" t="s">
        <v>10</v>
      </c>
      <c r="AW20" s="65" t="s">
        <v>60</v>
      </c>
    </row>
    <row r="21" spans="1:49" x14ac:dyDescent="0.25">
      <c r="A21" t="s">
        <v>18</v>
      </c>
      <c r="B21" t="s">
        <v>22</v>
      </c>
      <c r="C21" t="s">
        <v>541</v>
      </c>
      <c r="D21" t="s">
        <v>541</v>
      </c>
      <c r="E21" t="s">
        <v>416</v>
      </c>
      <c r="F21" t="s">
        <v>212</v>
      </c>
      <c r="G21" t="s">
        <v>797</v>
      </c>
      <c r="H21" t="s">
        <v>748</v>
      </c>
      <c r="J21" t="s">
        <v>36</v>
      </c>
      <c r="K21">
        <v>35</v>
      </c>
      <c r="N21">
        <v>300000</v>
      </c>
      <c r="V21" t="s">
        <v>670</v>
      </c>
      <c r="X21" t="s">
        <v>670</v>
      </c>
      <c r="AB21" t="s">
        <v>679</v>
      </c>
      <c r="AP21">
        <v>42917</v>
      </c>
      <c r="AV21" t="s">
        <v>10</v>
      </c>
      <c r="AW21" s="65" t="s">
        <v>642</v>
      </c>
    </row>
    <row r="22" spans="1:49" x14ac:dyDescent="0.25">
      <c r="A22" t="s">
        <v>18</v>
      </c>
      <c r="B22" t="s">
        <v>22</v>
      </c>
      <c r="C22" t="s">
        <v>542</v>
      </c>
      <c r="D22" t="s">
        <v>542</v>
      </c>
      <c r="J22" t="s">
        <v>29</v>
      </c>
      <c r="V22" t="s">
        <v>670</v>
      </c>
      <c r="X22" t="s">
        <v>670</v>
      </c>
      <c r="AB22" t="s">
        <v>679</v>
      </c>
      <c r="AP22">
        <v>42917</v>
      </c>
      <c r="AV22" t="s">
        <v>89</v>
      </c>
      <c r="AW22" t="s">
        <v>62</v>
      </c>
    </row>
    <row r="23" spans="1:49" x14ac:dyDescent="0.25">
      <c r="A23" t="s">
        <v>18</v>
      </c>
      <c r="B23" t="s">
        <v>22</v>
      </c>
      <c r="C23" t="s">
        <v>543</v>
      </c>
      <c r="D23" t="s">
        <v>543</v>
      </c>
      <c r="E23" t="s">
        <v>429</v>
      </c>
      <c r="F23" t="s">
        <v>209</v>
      </c>
      <c r="G23" t="s">
        <v>798</v>
      </c>
      <c r="H23" t="s">
        <v>749</v>
      </c>
      <c r="J23" t="s">
        <v>28</v>
      </c>
      <c r="K23">
        <v>5</v>
      </c>
      <c r="N23">
        <v>1000000</v>
      </c>
      <c r="V23" t="s">
        <v>671</v>
      </c>
      <c r="X23" t="s">
        <v>671</v>
      </c>
      <c r="AB23" t="s">
        <v>679</v>
      </c>
      <c r="AV23" t="s">
        <v>10</v>
      </c>
      <c r="AW23" s="65" t="s">
        <v>62</v>
      </c>
    </row>
    <row r="24" spans="1:49" x14ac:dyDescent="0.25">
      <c r="A24" t="s">
        <v>18</v>
      </c>
      <c r="B24" t="s">
        <v>22</v>
      </c>
      <c r="C24" t="s">
        <v>544</v>
      </c>
      <c r="D24" t="s">
        <v>544</v>
      </c>
      <c r="E24" t="s">
        <v>697</v>
      </c>
      <c r="F24" t="s">
        <v>207</v>
      </c>
      <c r="G24" t="s">
        <v>799</v>
      </c>
      <c r="H24" t="s">
        <v>750</v>
      </c>
      <c r="J24" t="s">
        <v>29</v>
      </c>
      <c r="K24">
        <v>52</v>
      </c>
      <c r="N24">
        <v>300000</v>
      </c>
      <c r="V24" t="s">
        <v>672</v>
      </c>
      <c r="X24" t="s">
        <v>672</v>
      </c>
      <c r="AB24" t="s">
        <v>679</v>
      </c>
      <c r="AL24">
        <v>1</v>
      </c>
      <c r="AU24" t="s">
        <v>1</v>
      </c>
      <c r="AV24" t="s">
        <v>89</v>
      </c>
      <c r="AW24" t="s">
        <v>649</v>
      </c>
    </row>
    <row r="25" spans="1:49" x14ac:dyDescent="0.25">
      <c r="A25" t="s">
        <v>18</v>
      </c>
      <c r="B25" t="s">
        <v>22</v>
      </c>
      <c r="C25" t="s">
        <v>545</v>
      </c>
      <c r="D25" t="s">
        <v>545</v>
      </c>
      <c r="J25" t="s">
        <v>36</v>
      </c>
      <c r="V25" t="s">
        <v>673</v>
      </c>
      <c r="X25" t="s">
        <v>673</v>
      </c>
      <c r="AB25" t="s">
        <v>679</v>
      </c>
      <c r="AV25" t="s">
        <v>89</v>
      </c>
    </row>
    <row r="26" spans="1:49" x14ac:dyDescent="0.25">
      <c r="A26" t="s">
        <v>18</v>
      </c>
      <c r="B26" t="s">
        <v>22</v>
      </c>
      <c r="C26" t="s">
        <v>546</v>
      </c>
      <c r="D26" t="s">
        <v>546</v>
      </c>
      <c r="E26" t="s">
        <v>698</v>
      </c>
      <c r="F26" t="s">
        <v>209</v>
      </c>
      <c r="G26" t="s">
        <v>800</v>
      </c>
      <c r="H26" t="s">
        <v>751</v>
      </c>
      <c r="J26" t="s">
        <v>36</v>
      </c>
      <c r="K26">
        <v>54</v>
      </c>
      <c r="N26">
        <v>1000000</v>
      </c>
      <c r="V26" t="s">
        <v>674</v>
      </c>
      <c r="X26" t="s">
        <v>674</v>
      </c>
      <c r="AB26" t="s">
        <v>679</v>
      </c>
      <c r="AL26">
        <v>1</v>
      </c>
      <c r="AU26" t="s">
        <v>1</v>
      </c>
      <c r="AV26" t="s">
        <v>10</v>
      </c>
      <c r="AW26" s="65" t="s">
        <v>2695</v>
      </c>
    </row>
    <row r="27" spans="1:49" x14ac:dyDescent="0.25">
      <c r="A27" t="s">
        <v>18</v>
      </c>
      <c r="B27" t="s">
        <v>22</v>
      </c>
      <c r="C27" t="s">
        <v>547</v>
      </c>
      <c r="D27" t="s">
        <v>547</v>
      </c>
      <c r="E27" t="s">
        <v>699</v>
      </c>
      <c r="F27" t="s">
        <v>443</v>
      </c>
      <c r="G27" t="s">
        <v>801</v>
      </c>
      <c r="H27" t="s">
        <v>752</v>
      </c>
      <c r="J27" t="s">
        <v>29</v>
      </c>
      <c r="K27">
        <v>54</v>
      </c>
      <c r="N27">
        <v>600000</v>
      </c>
      <c r="V27" t="s">
        <v>675</v>
      </c>
      <c r="X27" t="s">
        <v>675</v>
      </c>
      <c r="AB27" t="s">
        <v>679</v>
      </c>
      <c r="AC27" t="s">
        <v>683</v>
      </c>
      <c r="AJ27" t="s">
        <v>838</v>
      </c>
      <c r="AK27" t="s">
        <v>838</v>
      </c>
      <c r="AL27">
        <v>1</v>
      </c>
      <c r="AP27">
        <v>42979</v>
      </c>
      <c r="AU27" t="s">
        <v>1</v>
      </c>
      <c r="AV27" t="s">
        <v>10</v>
      </c>
      <c r="AW27" s="65" t="s">
        <v>644</v>
      </c>
    </row>
    <row r="28" spans="1:49" x14ac:dyDescent="0.25">
      <c r="A28" t="s">
        <v>18</v>
      </c>
      <c r="B28" t="s">
        <v>22</v>
      </c>
      <c r="C28" t="s">
        <v>548</v>
      </c>
      <c r="D28" t="s">
        <v>548</v>
      </c>
      <c r="J28" t="s">
        <v>29</v>
      </c>
      <c r="AB28" t="s">
        <v>679</v>
      </c>
      <c r="AP28">
        <v>42979</v>
      </c>
      <c r="AV28" t="s">
        <v>89</v>
      </c>
    </row>
    <row r="29" spans="1:49" x14ac:dyDescent="0.25">
      <c r="A29" t="s">
        <v>18</v>
      </c>
      <c r="B29" t="s">
        <v>22</v>
      </c>
      <c r="C29" t="s">
        <v>549</v>
      </c>
      <c r="D29" t="s">
        <v>549</v>
      </c>
      <c r="J29" t="s">
        <v>29</v>
      </c>
      <c r="V29" t="s">
        <v>673</v>
      </c>
      <c r="X29" t="s">
        <v>673</v>
      </c>
      <c r="AB29" t="s">
        <v>679</v>
      </c>
      <c r="AV29" t="s">
        <v>89</v>
      </c>
      <c r="AW29" t="s">
        <v>645</v>
      </c>
    </row>
    <row r="30" spans="1:49" x14ac:dyDescent="0.25">
      <c r="A30" t="s">
        <v>18</v>
      </c>
      <c r="B30" t="s">
        <v>22</v>
      </c>
      <c r="C30" t="s">
        <v>550</v>
      </c>
      <c r="D30" t="s">
        <v>550</v>
      </c>
      <c r="E30" t="s">
        <v>394</v>
      </c>
      <c r="F30" t="s">
        <v>730</v>
      </c>
      <c r="G30" t="s">
        <v>802</v>
      </c>
      <c r="J30" t="s">
        <v>36</v>
      </c>
      <c r="N30">
        <v>105120</v>
      </c>
      <c r="V30" t="s">
        <v>676</v>
      </c>
      <c r="X30" t="s">
        <v>676</v>
      </c>
      <c r="AB30" t="s">
        <v>679</v>
      </c>
      <c r="AC30" t="s">
        <v>684</v>
      </c>
      <c r="AV30" t="s">
        <v>89</v>
      </c>
      <c r="AW30" s="65" t="s">
        <v>644</v>
      </c>
    </row>
    <row r="31" spans="1:49" x14ac:dyDescent="0.25">
      <c r="A31" t="s">
        <v>18</v>
      </c>
      <c r="B31" t="s">
        <v>22</v>
      </c>
      <c r="C31" t="s">
        <v>551</v>
      </c>
      <c r="D31" t="s">
        <v>551</v>
      </c>
      <c r="J31" t="s">
        <v>29</v>
      </c>
      <c r="AB31" t="s">
        <v>679</v>
      </c>
      <c r="AV31" t="s">
        <v>89</v>
      </c>
    </row>
    <row r="32" spans="1:49" x14ac:dyDescent="0.25">
      <c r="A32" t="s">
        <v>18</v>
      </c>
      <c r="B32" t="s">
        <v>22</v>
      </c>
      <c r="C32" t="s">
        <v>552</v>
      </c>
      <c r="D32" t="s">
        <v>552</v>
      </c>
      <c r="J32" t="s">
        <v>36</v>
      </c>
      <c r="AB32" t="s">
        <v>679</v>
      </c>
      <c r="AV32" t="s">
        <v>89</v>
      </c>
      <c r="AW32" t="s">
        <v>650</v>
      </c>
    </row>
    <row r="33" spans="1:49" x14ac:dyDescent="0.25">
      <c r="A33" t="s">
        <v>18</v>
      </c>
      <c r="B33" t="s">
        <v>22</v>
      </c>
      <c r="C33" t="s">
        <v>553</v>
      </c>
      <c r="D33" t="s">
        <v>553</v>
      </c>
      <c r="J33" t="s">
        <v>44</v>
      </c>
      <c r="AB33" t="s">
        <v>679</v>
      </c>
      <c r="AV33" t="s">
        <v>89</v>
      </c>
    </row>
    <row r="34" spans="1:49" x14ac:dyDescent="0.25">
      <c r="A34" t="s">
        <v>18</v>
      </c>
      <c r="B34" t="s">
        <v>22</v>
      </c>
      <c r="C34" t="s">
        <v>554</v>
      </c>
      <c r="D34" t="s">
        <v>554</v>
      </c>
      <c r="E34" t="s">
        <v>700</v>
      </c>
      <c r="F34" t="s">
        <v>731</v>
      </c>
      <c r="G34" t="s">
        <v>803</v>
      </c>
      <c r="H34" t="s">
        <v>753</v>
      </c>
      <c r="J34" t="s">
        <v>29</v>
      </c>
      <c r="K34">
        <v>49</v>
      </c>
      <c r="N34">
        <v>300000</v>
      </c>
      <c r="V34" t="s">
        <v>664</v>
      </c>
      <c r="X34" t="s">
        <v>664</v>
      </c>
      <c r="AB34" t="s">
        <v>679</v>
      </c>
      <c r="AV34" t="s">
        <v>10</v>
      </c>
      <c r="AW34" t="s">
        <v>645</v>
      </c>
    </row>
    <row r="35" spans="1:49" x14ac:dyDescent="0.25">
      <c r="A35" t="s">
        <v>18</v>
      </c>
      <c r="B35" t="s">
        <v>22</v>
      </c>
      <c r="C35" t="s">
        <v>555</v>
      </c>
      <c r="D35" t="s">
        <v>555</v>
      </c>
      <c r="E35" t="s">
        <v>701</v>
      </c>
      <c r="F35" t="s">
        <v>77</v>
      </c>
      <c r="G35" t="s">
        <v>804</v>
      </c>
      <c r="H35" t="s">
        <v>754</v>
      </c>
      <c r="J35" t="s">
        <v>29</v>
      </c>
      <c r="K35">
        <v>25</v>
      </c>
      <c r="N35">
        <v>300000</v>
      </c>
      <c r="AB35" t="s">
        <v>679</v>
      </c>
      <c r="AP35">
        <v>42767</v>
      </c>
      <c r="AV35" t="s">
        <v>10</v>
      </c>
      <c r="AW35" t="s">
        <v>645</v>
      </c>
    </row>
    <row r="36" spans="1:49" x14ac:dyDescent="0.25">
      <c r="A36" t="s">
        <v>18</v>
      </c>
      <c r="B36" t="s">
        <v>22</v>
      </c>
      <c r="C36" t="s">
        <v>556</v>
      </c>
      <c r="D36" t="s">
        <v>556</v>
      </c>
      <c r="E36" t="s">
        <v>702</v>
      </c>
      <c r="F36" t="s">
        <v>209</v>
      </c>
      <c r="G36" t="s">
        <v>805</v>
      </c>
      <c r="H36" t="s">
        <v>755</v>
      </c>
      <c r="J36" t="s">
        <v>29</v>
      </c>
      <c r="K36">
        <v>65</v>
      </c>
      <c r="N36">
        <v>300000</v>
      </c>
      <c r="V36" t="s">
        <v>677</v>
      </c>
      <c r="X36" t="s">
        <v>677</v>
      </c>
      <c r="AB36" t="s">
        <v>679</v>
      </c>
      <c r="AL36">
        <v>1</v>
      </c>
      <c r="AP36">
        <v>42948</v>
      </c>
      <c r="AU36" t="s">
        <v>69</v>
      </c>
      <c r="AV36" t="s">
        <v>10</v>
      </c>
      <c r="AW36" s="65" t="s">
        <v>642</v>
      </c>
    </row>
    <row r="37" spans="1:49" x14ac:dyDescent="0.25">
      <c r="A37" t="s">
        <v>18</v>
      </c>
      <c r="B37" t="s">
        <v>22</v>
      </c>
      <c r="C37" t="s">
        <v>557</v>
      </c>
      <c r="D37" t="s">
        <v>557</v>
      </c>
      <c r="E37" t="s">
        <v>703</v>
      </c>
      <c r="F37" t="s">
        <v>732</v>
      </c>
      <c r="G37" t="s">
        <v>806</v>
      </c>
      <c r="H37" t="s">
        <v>756</v>
      </c>
      <c r="J37" t="s">
        <v>29</v>
      </c>
      <c r="K37">
        <v>9</v>
      </c>
      <c r="N37">
        <v>300000</v>
      </c>
      <c r="AB37" t="s">
        <v>679</v>
      </c>
      <c r="AP37">
        <v>42979</v>
      </c>
      <c r="AV37" t="s">
        <v>10</v>
      </c>
      <c r="AW37" s="65" t="s">
        <v>644</v>
      </c>
    </row>
    <row r="38" spans="1:49" x14ac:dyDescent="0.25">
      <c r="A38" t="s">
        <v>18</v>
      </c>
      <c r="B38" t="s">
        <v>22</v>
      </c>
      <c r="C38" t="s">
        <v>558</v>
      </c>
      <c r="D38" t="s">
        <v>558</v>
      </c>
      <c r="E38" t="s">
        <v>704</v>
      </c>
      <c r="F38" t="s">
        <v>212</v>
      </c>
      <c r="G38" t="s">
        <v>807</v>
      </c>
      <c r="H38" t="s">
        <v>757</v>
      </c>
      <c r="J38" t="s">
        <v>29</v>
      </c>
      <c r="K38">
        <v>8</v>
      </c>
      <c r="N38">
        <v>300000</v>
      </c>
      <c r="AB38" t="s">
        <v>679</v>
      </c>
      <c r="AP38">
        <v>42917</v>
      </c>
      <c r="AV38" t="s">
        <v>10</v>
      </c>
      <c r="AW38" t="s">
        <v>647</v>
      </c>
    </row>
    <row r="39" spans="1:49" x14ac:dyDescent="0.25">
      <c r="A39" t="s">
        <v>18</v>
      </c>
      <c r="B39" t="s">
        <v>22</v>
      </c>
      <c r="C39" t="s">
        <v>559</v>
      </c>
      <c r="D39" t="s">
        <v>559</v>
      </c>
      <c r="E39" t="s">
        <v>705</v>
      </c>
      <c r="F39" t="s">
        <v>443</v>
      </c>
      <c r="G39" t="s">
        <v>808</v>
      </c>
      <c r="H39" t="s">
        <v>758</v>
      </c>
      <c r="J39" t="s">
        <v>29</v>
      </c>
      <c r="K39">
        <v>18</v>
      </c>
      <c r="N39">
        <v>300000</v>
      </c>
      <c r="AB39" t="s">
        <v>679</v>
      </c>
      <c r="AP39">
        <v>42917</v>
      </c>
      <c r="AV39" t="s">
        <v>10</v>
      </c>
      <c r="AW39" s="65" t="s">
        <v>60</v>
      </c>
    </row>
    <row r="40" spans="1:49" x14ac:dyDescent="0.25">
      <c r="A40" t="s">
        <v>18</v>
      </c>
      <c r="B40" t="s">
        <v>22</v>
      </c>
      <c r="C40" t="s">
        <v>560</v>
      </c>
      <c r="D40" t="s">
        <v>560</v>
      </c>
      <c r="J40" t="s">
        <v>29</v>
      </c>
      <c r="AB40" t="s">
        <v>679</v>
      </c>
      <c r="AP40">
        <v>42948</v>
      </c>
      <c r="AV40" t="s">
        <v>89</v>
      </c>
    </row>
    <row r="41" spans="1:49" x14ac:dyDescent="0.25">
      <c r="A41" t="s">
        <v>18</v>
      </c>
      <c r="B41" t="s">
        <v>22</v>
      </c>
      <c r="C41" t="s">
        <v>561</v>
      </c>
      <c r="D41" t="s">
        <v>561</v>
      </c>
      <c r="E41" t="s">
        <v>706</v>
      </c>
      <c r="F41" t="s">
        <v>209</v>
      </c>
      <c r="G41" t="s">
        <v>809</v>
      </c>
      <c r="H41" t="s">
        <v>759</v>
      </c>
      <c r="J41" t="s">
        <v>29</v>
      </c>
      <c r="K41">
        <v>23</v>
      </c>
      <c r="N41">
        <v>300000</v>
      </c>
      <c r="AB41" t="s">
        <v>679</v>
      </c>
      <c r="AV41" t="s">
        <v>10</v>
      </c>
      <c r="AW41" s="65" t="s">
        <v>650</v>
      </c>
    </row>
    <row r="42" spans="1:49" x14ac:dyDescent="0.25">
      <c r="A42" t="s">
        <v>18</v>
      </c>
      <c r="B42" t="s">
        <v>22</v>
      </c>
      <c r="C42" t="s">
        <v>562</v>
      </c>
      <c r="D42" t="s">
        <v>562</v>
      </c>
      <c r="J42" t="s">
        <v>29</v>
      </c>
      <c r="AB42" t="s">
        <v>679</v>
      </c>
      <c r="AP42">
        <v>42795</v>
      </c>
      <c r="AV42" t="s">
        <v>89</v>
      </c>
    </row>
    <row r="43" spans="1:49" x14ac:dyDescent="0.25">
      <c r="A43" t="s">
        <v>18</v>
      </c>
      <c r="B43" t="s">
        <v>22</v>
      </c>
      <c r="C43" t="s">
        <v>563</v>
      </c>
      <c r="D43" t="s">
        <v>563</v>
      </c>
      <c r="J43" t="s">
        <v>29</v>
      </c>
      <c r="AB43" t="s">
        <v>679</v>
      </c>
      <c r="AV43" t="s">
        <v>89</v>
      </c>
    </row>
    <row r="44" spans="1:49" x14ac:dyDescent="0.25">
      <c r="A44" t="s">
        <v>18</v>
      </c>
      <c r="B44" t="s">
        <v>22</v>
      </c>
      <c r="C44" t="s">
        <v>564</v>
      </c>
      <c r="D44" t="s">
        <v>564</v>
      </c>
      <c r="J44" t="s">
        <v>29</v>
      </c>
      <c r="AB44" t="s">
        <v>679</v>
      </c>
      <c r="AV44" t="s">
        <v>89</v>
      </c>
    </row>
    <row r="45" spans="1:49" x14ac:dyDescent="0.25">
      <c r="A45" t="s">
        <v>18</v>
      </c>
      <c r="B45" t="s">
        <v>22</v>
      </c>
      <c r="C45" t="s">
        <v>565</v>
      </c>
      <c r="D45" t="s">
        <v>565</v>
      </c>
      <c r="E45" t="s">
        <v>707</v>
      </c>
      <c r="F45" t="s">
        <v>212</v>
      </c>
      <c r="G45" t="s">
        <v>810</v>
      </c>
      <c r="H45" t="s">
        <v>760</v>
      </c>
      <c r="J45" t="s">
        <v>29</v>
      </c>
      <c r="K45">
        <v>50</v>
      </c>
      <c r="N45">
        <v>300000</v>
      </c>
      <c r="AB45" t="s">
        <v>679</v>
      </c>
      <c r="AV45" t="s">
        <v>10</v>
      </c>
      <c r="AW45" s="65" t="s">
        <v>644</v>
      </c>
    </row>
    <row r="46" spans="1:49" x14ac:dyDescent="0.25">
      <c r="A46" t="s">
        <v>18</v>
      </c>
      <c r="B46" t="s">
        <v>22</v>
      </c>
      <c r="C46" t="s">
        <v>566</v>
      </c>
      <c r="D46" t="s">
        <v>566</v>
      </c>
      <c r="E46" t="s">
        <v>417</v>
      </c>
      <c r="F46" t="s">
        <v>209</v>
      </c>
      <c r="G46" t="s">
        <v>811</v>
      </c>
      <c r="H46" t="s">
        <v>761</v>
      </c>
      <c r="J46" t="s">
        <v>36</v>
      </c>
      <c r="K46">
        <v>18</v>
      </c>
      <c r="N46">
        <v>300000</v>
      </c>
      <c r="AB46" t="s">
        <v>679</v>
      </c>
      <c r="AP46">
        <v>42948</v>
      </c>
      <c r="AV46" t="s">
        <v>10</v>
      </c>
      <c r="AW46" s="65" t="s">
        <v>644</v>
      </c>
    </row>
    <row r="47" spans="1:49" x14ac:dyDescent="0.25">
      <c r="A47" t="s">
        <v>18</v>
      </c>
      <c r="B47" t="s">
        <v>22</v>
      </c>
      <c r="C47" t="s">
        <v>567</v>
      </c>
      <c r="D47" t="s">
        <v>567</v>
      </c>
      <c r="J47" t="s">
        <v>28</v>
      </c>
      <c r="AB47" t="s">
        <v>679</v>
      </c>
      <c r="AP47">
        <v>42948</v>
      </c>
      <c r="AV47" t="s">
        <v>89</v>
      </c>
    </row>
    <row r="48" spans="1:49" x14ac:dyDescent="0.25">
      <c r="A48" t="s">
        <v>18</v>
      </c>
      <c r="B48" t="s">
        <v>22</v>
      </c>
      <c r="C48" t="s">
        <v>568</v>
      </c>
      <c r="D48" t="s">
        <v>568</v>
      </c>
      <c r="E48" t="s">
        <v>708</v>
      </c>
      <c r="F48" t="s">
        <v>212</v>
      </c>
      <c r="G48" t="s">
        <v>812</v>
      </c>
      <c r="H48" t="s">
        <v>762</v>
      </c>
      <c r="J48" t="s">
        <v>29</v>
      </c>
      <c r="K48">
        <v>25</v>
      </c>
      <c r="N48">
        <v>300000</v>
      </c>
      <c r="AB48" t="s">
        <v>679</v>
      </c>
      <c r="AL48">
        <v>1</v>
      </c>
      <c r="AU48" t="s">
        <v>1</v>
      </c>
      <c r="AV48" t="s">
        <v>10</v>
      </c>
    </row>
    <row r="49" spans="1:49" x14ac:dyDescent="0.25">
      <c r="A49" t="s">
        <v>18</v>
      </c>
      <c r="B49" t="s">
        <v>22</v>
      </c>
      <c r="C49" t="s">
        <v>569</v>
      </c>
      <c r="D49" t="s">
        <v>569</v>
      </c>
      <c r="J49" t="s">
        <v>29</v>
      </c>
      <c r="AB49" t="s">
        <v>679</v>
      </c>
      <c r="AP49">
        <v>42979</v>
      </c>
      <c r="AV49" t="s">
        <v>89</v>
      </c>
    </row>
    <row r="50" spans="1:49" x14ac:dyDescent="0.25">
      <c r="A50" t="s">
        <v>18</v>
      </c>
      <c r="B50" t="s">
        <v>22</v>
      </c>
      <c r="C50" t="s">
        <v>570</v>
      </c>
      <c r="D50" t="s">
        <v>570</v>
      </c>
      <c r="J50" t="s">
        <v>29</v>
      </c>
      <c r="K50">
        <v>6</v>
      </c>
      <c r="AB50" t="s">
        <v>679</v>
      </c>
      <c r="AV50" t="s">
        <v>89</v>
      </c>
      <c r="AW50" s="65" t="s">
        <v>644</v>
      </c>
    </row>
    <row r="51" spans="1:49" x14ac:dyDescent="0.25">
      <c r="A51" t="s">
        <v>18</v>
      </c>
      <c r="B51" t="s">
        <v>22</v>
      </c>
      <c r="C51" t="s">
        <v>571</v>
      </c>
      <c r="D51" t="s">
        <v>571</v>
      </c>
      <c r="E51" t="s">
        <v>709</v>
      </c>
      <c r="F51" t="s">
        <v>209</v>
      </c>
      <c r="G51" t="s">
        <v>813</v>
      </c>
      <c r="H51" t="s">
        <v>763</v>
      </c>
      <c r="J51" t="s">
        <v>34</v>
      </c>
      <c r="K51">
        <v>152</v>
      </c>
      <c r="N51">
        <v>150000</v>
      </c>
      <c r="V51" t="s">
        <v>659</v>
      </c>
      <c r="X51" t="s">
        <v>659</v>
      </c>
      <c r="AB51" t="s">
        <v>679</v>
      </c>
      <c r="AL51">
        <v>1</v>
      </c>
      <c r="AU51" t="s">
        <v>1</v>
      </c>
      <c r="AV51" t="s">
        <v>89</v>
      </c>
      <c r="AW51" s="65" t="s">
        <v>644</v>
      </c>
    </row>
    <row r="52" spans="1:49" x14ac:dyDescent="0.25">
      <c r="A52" t="s">
        <v>18</v>
      </c>
      <c r="B52" t="s">
        <v>22</v>
      </c>
      <c r="C52" t="s">
        <v>572</v>
      </c>
      <c r="D52" t="s">
        <v>572</v>
      </c>
      <c r="J52" t="s">
        <v>29</v>
      </c>
      <c r="AB52" t="s">
        <v>679</v>
      </c>
      <c r="AV52" t="s">
        <v>89</v>
      </c>
    </row>
    <row r="53" spans="1:49" x14ac:dyDescent="0.25">
      <c r="A53" t="s">
        <v>18</v>
      </c>
      <c r="B53" t="s">
        <v>22</v>
      </c>
      <c r="C53" t="s">
        <v>573</v>
      </c>
      <c r="D53" t="s">
        <v>573</v>
      </c>
      <c r="E53" t="s">
        <v>710</v>
      </c>
      <c r="F53" t="s">
        <v>212</v>
      </c>
      <c r="G53" t="s">
        <v>814</v>
      </c>
      <c r="H53" t="s">
        <v>764</v>
      </c>
      <c r="J53" t="s">
        <v>29</v>
      </c>
      <c r="K53">
        <v>9</v>
      </c>
      <c r="N53">
        <v>300000</v>
      </c>
      <c r="AB53" t="s">
        <v>679</v>
      </c>
      <c r="AV53" t="s">
        <v>89</v>
      </c>
      <c r="AW53" t="s">
        <v>651</v>
      </c>
    </row>
    <row r="54" spans="1:49" x14ac:dyDescent="0.25">
      <c r="A54" t="s">
        <v>18</v>
      </c>
      <c r="B54" t="s">
        <v>22</v>
      </c>
      <c r="C54" t="s">
        <v>574</v>
      </c>
      <c r="D54" t="s">
        <v>574</v>
      </c>
      <c r="AB54" t="s">
        <v>679</v>
      </c>
      <c r="AP54">
        <v>42767</v>
      </c>
      <c r="AV54" t="s">
        <v>89</v>
      </c>
    </row>
    <row r="55" spans="1:49" x14ac:dyDescent="0.25">
      <c r="A55" t="s">
        <v>18</v>
      </c>
      <c r="B55" t="s">
        <v>22</v>
      </c>
      <c r="C55" t="s">
        <v>575</v>
      </c>
      <c r="D55" t="s">
        <v>575</v>
      </c>
      <c r="E55" t="s">
        <v>403</v>
      </c>
      <c r="F55" t="s">
        <v>77</v>
      </c>
      <c r="G55" t="s">
        <v>815</v>
      </c>
      <c r="H55" t="s">
        <v>765</v>
      </c>
      <c r="J55" t="s">
        <v>39</v>
      </c>
      <c r="K55">
        <v>47</v>
      </c>
      <c r="AB55" t="s">
        <v>679</v>
      </c>
      <c r="AV55" t="s">
        <v>89</v>
      </c>
    </row>
    <row r="56" spans="1:49" x14ac:dyDescent="0.25">
      <c r="A56" t="s">
        <v>18</v>
      </c>
      <c r="B56" t="s">
        <v>22</v>
      </c>
      <c r="C56" t="s">
        <v>576</v>
      </c>
      <c r="D56" t="s">
        <v>576</v>
      </c>
      <c r="E56" t="s">
        <v>711</v>
      </c>
      <c r="F56" t="s">
        <v>733</v>
      </c>
      <c r="G56" t="s">
        <v>816</v>
      </c>
      <c r="H56" t="s">
        <v>766</v>
      </c>
      <c r="J56" t="s">
        <v>39</v>
      </c>
      <c r="K56">
        <v>13</v>
      </c>
      <c r="N56">
        <v>300000</v>
      </c>
      <c r="AB56" t="s">
        <v>679</v>
      </c>
      <c r="AV56" t="s">
        <v>10</v>
      </c>
      <c r="AW56" s="65" t="s">
        <v>644</v>
      </c>
    </row>
    <row r="57" spans="1:49" x14ac:dyDescent="0.25">
      <c r="A57" t="s">
        <v>18</v>
      </c>
      <c r="B57" t="s">
        <v>22</v>
      </c>
      <c r="C57" t="s">
        <v>577</v>
      </c>
      <c r="D57" t="s">
        <v>577</v>
      </c>
      <c r="J57" t="s">
        <v>29</v>
      </c>
      <c r="AB57" t="s">
        <v>679</v>
      </c>
      <c r="AP57">
        <v>42917</v>
      </c>
      <c r="AV57" t="s">
        <v>89</v>
      </c>
    </row>
    <row r="58" spans="1:49" x14ac:dyDescent="0.25">
      <c r="A58" t="s">
        <v>18</v>
      </c>
      <c r="B58" t="s">
        <v>22</v>
      </c>
      <c r="C58" t="s">
        <v>578</v>
      </c>
      <c r="D58" t="s">
        <v>578</v>
      </c>
      <c r="J58" t="s">
        <v>29</v>
      </c>
      <c r="AB58" t="s">
        <v>679</v>
      </c>
      <c r="AV58" t="s">
        <v>89</v>
      </c>
    </row>
    <row r="59" spans="1:49" x14ac:dyDescent="0.25">
      <c r="A59" t="s">
        <v>18</v>
      </c>
      <c r="B59" t="s">
        <v>22</v>
      </c>
      <c r="C59" t="s">
        <v>579</v>
      </c>
      <c r="D59" t="s">
        <v>579</v>
      </c>
      <c r="J59" t="s">
        <v>29</v>
      </c>
      <c r="AB59" t="s">
        <v>679</v>
      </c>
      <c r="AV59" t="s">
        <v>89</v>
      </c>
    </row>
    <row r="60" spans="1:49" x14ac:dyDescent="0.25">
      <c r="A60" t="s">
        <v>18</v>
      </c>
      <c r="B60" t="s">
        <v>22</v>
      </c>
      <c r="C60" t="s">
        <v>580</v>
      </c>
      <c r="D60" t="s">
        <v>580</v>
      </c>
      <c r="J60" t="s">
        <v>29</v>
      </c>
      <c r="AB60" t="s">
        <v>679</v>
      </c>
      <c r="AV60" t="s">
        <v>89</v>
      </c>
    </row>
    <row r="61" spans="1:49" x14ac:dyDescent="0.25">
      <c r="A61" t="s">
        <v>18</v>
      </c>
      <c r="B61" t="s">
        <v>22</v>
      </c>
      <c r="C61" t="s">
        <v>581</v>
      </c>
      <c r="D61" t="s">
        <v>581</v>
      </c>
      <c r="J61" t="s">
        <v>29</v>
      </c>
      <c r="AB61" t="s">
        <v>679</v>
      </c>
      <c r="AV61" t="s">
        <v>89</v>
      </c>
    </row>
    <row r="62" spans="1:49" x14ac:dyDescent="0.25">
      <c r="A62" t="s">
        <v>18</v>
      </c>
      <c r="B62" t="s">
        <v>22</v>
      </c>
      <c r="C62" t="s">
        <v>582</v>
      </c>
      <c r="D62" t="s">
        <v>582</v>
      </c>
      <c r="J62" t="s">
        <v>29</v>
      </c>
      <c r="AB62" t="s">
        <v>679</v>
      </c>
      <c r="AV62" t="s">
        <v>89</v>
      </c>
    </row>
    <row r="63" spans="1:49" x14ac:dyDescent="0.25">
      <c r="A63" t="s">
        <v>18</v>
      </c>
      <c r="B63" t="s">
        <v>22</v>
      </c>
      <c r="C63" t="s">
        <v>583</v>
      </c>
      <c r="D63" t="s">
        <v>583</v>
      </c>
      <c r="E63" t="s">
        <v>712</v>
      </c>
      <c r="F63" t="s">
        <v>212</v>
      </c>
      <c r="G63" t="s">
        <v>817</v>
      </c>
      <c r="H63" t="s">
        <v>767</v>
      </c>
      <c r="J63" t="s">
        <v>29</v>
      </c>
      <c r="K63">
        <v>13</v>
      </c>
      <c r="N63">
        <v>100000</v>
      </c>
      <c r="AB63" t="s">
        <v>679</v>
      </c>
      <c r="AV63" t="s">
        <v>10</v>
      </c>
      <c r="AW63" s="65" t="s">
        <v>644</v>
      </c>
    </row>
    <row r="64" spans="1:49" x14ac:dyDescent="0.25">
      <c r="A64" t="s">
        <v>18</v>
      </c>
      <c r="B64" t="s">
        <v>22</v>
      </c>
      <c r="C64" t="s">
        <v>584</v>
      </c>
      <c r="D64" t="s">
        <v>584</v>
      </c>
      <c r="J64" t="s">
        <v>29</v>
      </c>
      <c r="AB64" t="s">
        <v>679</v>
      </c>
      <c r="AP64">
        <v>42795</v>
      </c>
      <c r="AV64" t="s">
        <v>89</v>
      </c>
    </row>
    <row r="65" spans="1:49" x14ac:dyDescent="0.25">
      <c r="A65" t="s">
        <v>18</v>
      </c>
      <c r="B65" t="s">
        <v>22</v>
      </c>
      <c r="C65" t="s">
        <v>585</v>
      </c>
      <c r="D65" t="s">
        <v>585</v>
      </c>
      <c r="J65" t="s">
        <v>29</v>
      </c>
      <c r="AB65" t="s">
        <v>679</v>
      </c>
      <c r="AV65" t="s">
        <v>89</v>
      </c>
    </row>
    <row r="66" spans="1:49" x14ac:dyDescent="0.25">
      <c r="A66" t="s">
        <v>18</v>
      </c>
      <c r="B66" t="s">
        <v>22</v>
      </c>
      <c r="C66" t="s">
        <v>586</v>
      </c>
      <c r="D66" t="s">
        <v>586</v>
      </c>
      <c r="J66" t="s">
        <v>29</v>
      </c>
      <c r="AB66" t="s">
        <v>679</v>
      </c>
      <c r="AV66" t="s">
        <v>89</v>
      </c>
    </row>
    <row r="67" spans="1:49" x14ac:dyDescent="0.25">
      <c r="A67" t="s">
        <v>18</v>
      </c>
      <c r="B67" t="s">
        <v>22</v>
      </c>
      <c r="C67" t="s">
        <v>587</v>
      </c>
      <c r="D67" t="s">
        <v>587</v>
      </c>
      <c r="J67" t="s">
        <v>29</v>
      </c>
      <c r="AB67" t="s">
        <v>679</v>
      </c>
      <c r="AV67" t="s">
        <v>89</v>
      </c>
    </row>
    <row r="68" spans="1:49" x14ac:dyDescent="0.25">
      <c r="A68" t="s">
        <v>18</v>
      </c>
      <c r="B68" t="s">
        <v>22</v>
      </c>
      <c r="C68" t="s">
        <v>588</v>
      </c>
      <c r="D68" t="s">
        <v>588</v>
      </c>
      <c r="E68" t="s">
        <v>713</v>
      </c>
      <c r="F68" t="s">
        <v>77</v>
      </c>
      <c r="G68" t="s">
        <v>818</v>
      </c>
      <c r="H68" t="s">
        <v>768</v>
      </c>
      <c r="J68" t="s">
        <v>28</v>
      </c>
      <c r="K68">
        <v>29</v>
      </c>
      <c r="N68">
        <v>300000</v>
      </c>
      <c r="V68" t="s">
        <v>678</v>
      </c>
      <c r="X68" t="s">
        <v>678</v>
      </c>
      <c r="AB68" t="s">
        <v>679</v>
      </c>
      <c r="AV68" t="s">
        <v>89</v>
      </c>
      <c r="AW68" t="s">
        <v>67</v>
      </c>
    </row>
    <row r="69" spans="1:49" x14ac:dyDescent="0.25">
      <c r="A69" t="s">
        <v>18</v>
      </c>
      <c r="B69" t="s">
        <v>22</v>
      </c>
      <c r="C69" t="s">
        <v>589</v>
      </c>
      <c r="D69" t="s">
        <v>589</v>
      </c>
      <c r="E69" t="s">
        <v>710</v>
      </c>
      <c r="F69" t="s">
        <v>212</v>
      </c>
      <c r="G69" t="s">
        <v>819</v>
      </c>
      <c r="H69" t="s">
        <v>769</v>
      </c>
      <c r="J69" t="s">
        <v>29</v>
      </c>
      <c r="K69">
        <v>100</v>
      </c>
      <c r="N69">
        <v>1718920</v>
      </c>
      <c r="AB69" t="s">
        <v>679</v>
      </c>
      <c r="AP69">
        <v>42887</v>
      </c>
      <c r="AV69" t="s">
        <v>10</v>
      </c>
      <c r="AW69" s="65" t="s">
        <v>642</v>
      </c>
    </row>
    <row r="70" spans="1:49" x14ac:dyDescent="0.25">
      <c r="A70" t="s">
        <v>18</v>
      </c>
      <c r="B70" t="s">
        <v>22</v>
      </c>
      <c r="C70" t="s">
        <v>590</v>
      </c>
      <c r="D70" t="s">
        <v>590</v>
      </c>
      <c r="J70" t="s">
        <v>29</v>
      </c>
      <c r="N70">
        <v>250000</v>
      </c>
      <c r="AB70" t="s">
        <v>679</v>
      </c>
      <c r="AP70">
        <v>42948</v>
      </c>
      <c r="AV70" t="s">
        <v>89</v>
      </c>
    </row>
    <row r="71" spans="1:49" x14ac:dyDescent="0.25">
      <c r="A71" t="s">
        <v>18</v>
      </c>
      <c r="B71" t="s">
        <v>22</v>
      </c>
      <c r="C71" t="s">
        <v>591</v>
      </c>
      <c r="D71" t="s">
        <v>591</v>
      </c>
      <c r="E71" t="s">
        <v>714</v>
      </c>
      <c r="F71" t="s">
        <v>209</v>
      </c>
      <c r="G71" t="s">
        <v>820</v>
      </c>
      <c r="H71" t="s">
        <v>770</v>
      </c>
      <c r="J71" t="s">
        <v>44</v>
      </c>
      <c r="K71">
        <v>70</v>
      </c>
      <c r="N71">
        <v>300000</v>
      </c>
      <c r="AB71" t="s">
        <v>679</v>
      </c>
      <c r="AV71" t="s">
        <v>89</v>
      </c>
      <c r="AW71" s="65" t="s">
        <v>67</v>
      </c>
    </row>
    <row r="72" spans="1:49" x14ac:dyDescent="0.25">
      <c r="A72" t="s">
        <v>18</v>
      </c>
      <c r="B72" t="s">
        <v>22</v>
      </c>
      <c r="C72" t="s">
        <v>592</v>
      </c>
      <c r="D72" t="s">
        <v>592</v>
      </c>
      <c r="J72" t="s">
        <v>37</v>
      </c>
      <c r="AB72" t="s">
        <v>679</v>
      </c>
      <c r="AP72">
        <v>42736</v>
      </c>
      <c r="AV72" t="s">
        <v>89</v>
      </c>
    </row>
    <row r="73" spans="1:49" x14ac:dyDescent="0.25">
      <c r="A73" t="s">
        <v>18</v>
      </c>
      <c r="B73" t="s">
        <v>22</v>
      </c>
      <c r="C73" t="s">
        <v>593</v>
      </c>
      <c r="D73" t="s">
        <v>593</v>
      </c>
      <c r="J73" t="s">
        <v>29</v>
      </c>
      <c r="AB73" t="s">
        <v>679</v>
      </c>
      <c r="AV73" t="s">
        <v>89</v>
      </c>
    </row>
    <row r="74" spans="1:49" x14ac:dyDescent="0.25">
      <c r="A74" t="s">
        <v>18</v>
      </c>
      <c r="B74" t="s">
        <v>22</v>
      </c>
      <c r="C74" t="s">
        <v>594</v>
      </c>
      <c r="D74" t="s">
        <v>594</v>
      </c>
      <c r="E74" t="s">
        <v>715</v>
      </c>
      <c r="F74" t="s">
        <v>209</v>
      </c>
      <c r="G74" t="s">
        <v>821</v>
      </c>
      <c r="H74" t="s">
        <v>771</v>
      </c>
      <c r="J74" t="s">
        <v>29</v>
      </c>
      <c r="K74">
        <v>23</v>
      </c>
      <c r="N74">
        <v>300000</v>
      </c>
      <c r="AB74" t="s">
        <v>679</v>
      </c>
      <c r="AV74" t="s">
        <v>89</v>
      </c>
      <c r="AW74" t="s">
        <v>652</v>
      </c>
    </row>
    <row r="75" spans="1:49" x14ac:dyDescent="0.25">
      <c r="A75" t="s">
        <v>18</v>
      </c>
      <c r="B75" t="s">
        <v>22</v>
      </c>
      <c r="C75" t="s">
        <v>595</v>
      </c>
      <c r="D75" t="s">
        <v>595</v>
      </c>
      <c r="J75" t="s">
        <v>36</v>
      </c>
      <c r="AB75" t="s">
        <v>679</v>
      </c>
      <c r="AP75">
        <v>42948</v>
      </c>
      <c r="AV75" t="s">
        <v>89</v>
      </c>
    </row>
    <row r="76" spans="1:49" x14ac:dyDescent="0.25">
      <c r="A76" t="s">
        <v>18</v>
      </c>
      <c r="B76" t="s">
        <v>22</v>
      </c>
      <c r="C76" t="s">
        <v>596</v>
      </c>
      <c r="D76" t="s">
        <v>596</v>
      </c>
      <c r="E76" t="s">
        <v>716</v>
      </c>
      <c r="F76" t="s">
        <v>207</v>
      </c>
      <c r="G76" t="s">
        <v>822</v>
      </c>
      <c r="H76" t="s">
        <v>772</v>
      </c>
      <c r="J76" t="s">
        <v>29</v>
      </c>
      <c r="K76">
        <v>46</v>
      </c>
      <c r="N76">
        <v>300000</v>
      </c>
      <c r="AB76" t="s">
        <v>679</v>
      </c>
      <c r="AV76" t="s">
        <v>10</v>
      </c>
      <c r="AW76" s="65" t="s">
        <v>642</v>
      </c>
    </row>
    <row r="77" spans="1:49" x14ac:dyDescent="0.25">
      <c r="A77" t="s">
        <v>18</v>
      </c>
      <c r="B77" t="s">
        <v>22</v>
      </c>
      <c r="C77" t="s">
        <v>597</v>
      </c>
      <c r="D77" t="s">
        <v>597</v>
      </c>
      <c r="J77" t="s">
        <v>36</v>
      </c>
      <c r="AB77" t="s">
        <v>679</v>
      </c>
      <c r="AP77">
        <v>42917</v>
      </c>
      <c r="AV77" t="s">
        <v>89</v>
      </c>
    </row>
    <row r="78" spans="1:49" x14ac:dyDescent="0.25">
      <c r="A78" t="s">
        <v>18</v>
      </c>
      <c r="B78" t="s">
        <v>22</v>
      </c>
      <c r="C78" t="s">
        <v>598</v>
      </c>
      <c r="D78" t="s">
        <v>598</v>
      </c>
      <c r="E78" t="s">
        <v>694</v>
      </c>
      <c r="F78" t="s">
        <v>77</v>
      </c>
      <c r="G78" t="s">
        <v>794</v>
      </c>
      <c r="H78" t="s">
        <v>745</v>
      </c>
      <c r="J78" t="s">
        <v>36</v>
      </c>
      <c r="K78">
        <v>18</v>
      </c>
      <c r="N78">
        <v>300000</v>
      </c>
      <c r="AB78" t="s">
        <v>679</v>
      </c>
      <c r="AL78">
        <v>1</v>
      </c>
      <c r="AU78" t="s">
        <v>1</v>
      </c>
      <c r="AV78" t="s">
        <v>10</v>
      </c>
      <c r="AW78" t="s">
        <v>647</v>
      </c>
    </row>
    <row r="79" spans="1:49" x14ac:dyDescent="0.25">
      <c r="A79" t="s">
        <v>18</v>
      </c>
      <c r="B79" t="s">
        <v>22</v>
      </c>
      <c r="C79" t="s">
        <v>599</v>
      </c>
      <c r="D79" t="s">
        <v>599</v>
      </c>
      <c r="E79" t="s">
        <v>717</v>
      </c>
      <c r="F79" t="s">
        <v>77</v>
      </c>
      <c r="G79" t="s">
        <v>823</v>
      </c>
      <c r="H79" t="s">
        <v>773</v>
      </c>
      <c r="J79" t="s">
        <v>29</v>
      </c>
      <c r="K79">
        <v>9</v>
      </c>
      <c r="N79">
        <v>300000</v>
      </c>
      <c r="AB79" t="s">
        <v>679</v>
      </c>
      <c r="AL79">
        <v>1</v>
      </c>
      <c r="AP79">
        <v>42979</v>
      </c>
      <c r="AU79" t="s">
        <v>3</v>
      </c>
      <c r="AV79" t="s">
        <v>10</v>
      </c>
      <c r="AW79" t="s">
        <v>653</v>
      </c>
    </row>
    <row r="80" spans="1:49" x14ac:dyDescent="0.25">
      <c r="A80" t="s">
        <v>18</v>
      </c>
      <c r="B80" t="s">
        <v>22</v>
      </c>
      <c r="C80" t="s">
        <v>600</v>
      </c>
      <c r="D80" t="s">
        <v>600</v>
      </c>
      <c r="E80" t="s">
        <v>718</v>
      </c>
      <c r="F80" t="s">
        <v>77</v>
      </c>
      <c r="G80" t="s">
        <v>824</v>
      </c>
      <c r="H80" t="s">
        <v>774</v>
      </c>
      <c r="J80" t="s">
        <v>36</v>
      </c>
      <c r="K80">
        <v>200</v>
      </c>
      <c r="N80">
        <v>300000</v>
      </c>
      <c r="AB80" t="s">
        <v>679</v>
      </c>
      <c r="AP80">
        <v>42979</v>
      </c>
      <c r="AV80" t="s">
        <v>10</v>
      </c>
      <c r="AW80" s="65" t="s">
        <v>648</v>
      </c>
    </row>
    <row r="81" spans="1:49" x14ac:dyDescent="0.25">
      <c r="A81" t="s">
        <v>18</v>
      </c>
      <c r="B81" t="s">
        <v>22</v>
      </c>
      <c r="C81" t="s">
        <v>601</v>
      </c>
      <c r="D81" t="s">
        <v>601</v>
      </c>
      <c r="E81" t="s">
        <v>705</v>
      </c>
      <c r="F81" t="s">
        <v>204</v>
      </c>
      <c r="G81" t="s">
        <v>825</v>
      </c>
      <c r="H81" t="s">
        <v>775</v>
      </c>
      <c r="J81" t="s">
        <v>29</v>
      </c>
      <c r="K81">
        <v>60</v>
      </c>
      <c r="N81">
        <v>300000</v>
      </c>
      <c r="AB81" t="s">
        <v>679</v>
      </c>
      <c r="AP81">
        <v>42856</v>
      </c>
      <c r="AV81" t="s">
        <v>10</v>
      </c>
    </row>
    <row r="82" spans="1:49" x14ac:dyDescent="0.25">
      <c r="A82" t="s">
        <v>18</v>
      </c>
      <c r="B82" t="s">
        <v>22</v>
      </c>
      <c r="C82" t="s">
        <v>602</v>
      </c>
      <c r="D82" t="s">
        <v>602</v>
      </c>
      <c r="E82" t="s">
        <v>719</v>
      </c>
      <c r="F82" t="s">
        <v>209</v>
      </c>
      <c r="G82" t="s">
        <v>826</v>
      </c>
      <c r="H82" t="s">
        <v>776</v>
      </c>
      <c r="J82" t="s">
        <v>39</v>
      </c>
      <c r="K82">
        <v>4</v>
      </c>
      <c r="N82">
        <v>300000</v>
      </c>
      <c r="AB82" t="s">
        <v>679</v>
      </c>
      <c r="AP82">
        <v>42856</v>
      </c>
      <c r="AV82" t="s">
        <v>10</v>
      </c>
      <c r="AW82" t="s">
        <v>654</v>
      </c>
    </row>
    <row r="83" spans="1:49" x14ac:dyDescent="0.25">
      <c r="A83" t="s">
        <v>18</v>
      </c>
      <c r="B83" t="s">
        <v>22</v>
      </c>
      <c r="C83" t="s">
        <v>603</v>
      </c>
      <c r="D83" t="s">
        <v>603</v>
      </c>
      <c r="E83" t="s">
        <v>720</v>
      </c>
      <c r="F83" t="s">
        <v>212</v>
      </c>
      <c r="G83" t="s">
        <v>827</v>
      </c>
      <c r="H83" t="s">
        <v>777</v>
      </c>
      <c r="J83" t="s">
        <v>36</v>
      </c>
      <c r="K83">
        <v>30</v>
      </c>
      <c r="N83">
        <v>300000</v>
      </c>
      <c r="AB83" t="s">
        <v>679</v>
      </c>
      <c r="AP83">
        <v>42979</v>
      </c>
      <c r="AV83" t="s">
        <v>10</v>
      </c>
      <c r="AW83" s="65" t="s">
        <v>642</v>
      </c>
    </row>
    <row r="84" spans="1:49" x14ac:dyDescent="0.25">
      <c r="A84" t="s">
        <v>18</v>
      </c>
      <c r="B84" t="s">
        <v>22</v>
      </c>
      <c r="C84" t="s">
        <v>604</v>
      </c>
      <c r="D84" t="s">
        <v>604</v>
      </c>
      <c r="E84" t="s">
        <v>721</v>
      </c>
      <c r="F84" t="s">
        <v>207</v>
      </c>
      <c r="G84" t="s">
        <v>828</v>
      </c>
      <c r="H84" t="s">
        <v>778</v>
      </c>
      <c r="J84" t="s">
        <v>29</v>
      </c>
      <c r="K84">
        <v>30</v>
      </c>
      <c r="N84">
        <v>300000</v>
      </c>
      <c r="AB84" t="s">
        <v>679</v>
      </c>
      <c r="AP84">
        <v>42917</v>
      </c>
      <c r="AV84" t="s">
        <v>10</v>
      </c>
      <c r="AW84" s="65" t="s">
        <v>642</v>
      </c>
    </row>
    <row r="85" spans="1:49" x14ac:dyDescent="0.25">
      <c r="A85" t="s">
        <v>18</v>
      </c>
      <c r="B85" t="s">
        <v>22</v>
      </c>
      <c r="C85" t="s">
        <v>605</v>
      </c>
      <c r="D85" t="s">
        <v>605</v>
      </c>
      <c r="E85" t="s">
        <v>722</v>
      </c>
      <c r="F85" t="s">
        <v>209</v>
      </c>
      <c r="G85" t="s">
        <v>829</v>
      </c>
      <c r="H85" t="s">
        <v>779</v>
      </c>
      <c r="J85" t="s">
        <v>41</v>
      </c>
      <c r="N85">
        <v>1000000</v>
      </c>
      <c r="AB85" t="s">
        <v>679</v>
      </c>
      <c r="AP85">
        <v>42795</v>
      </c>
      <c r="AV85" t="s">
        <v>10</v>
      </c>
      <c r="AW85" s="65" t="s">
        <v>60</v>
      </c>
    </row>
    <row r="86" spans="1:49" x14ac:dyDescent="0.25">
      <c r="A86" t="s">
        <v>18</v>
      </c>
      <c r="B86" t="s">
        <v>22</v>
      </c>
      <c r="C86" t="s">
        <v>606</v>
      </c>
      <c r="D86" t="s">
        <v>606</v>
      </c>
      <c r="E86" t="s">
        <v>723</v>
      </c>
      <c r="F86" t="s">
        <v>209</v>
      </c>
      <c r="G86" t="s">
        <v>830</v>
      </c>
      <c r="H86" t="s">
        <v>780</v>
      </c>
      <c r="J86" t="s">
        <v>36</v>
      </c>
      <c r="K86">
        <v>20</v>
      </c>
      <c r="N86">
        <v>300000</v>
      </c>
      <c r="AB86" t="s">
        <v>679</v>
      </c>
      <c r="AP86">
        <v>42979</v>
      </c>
      <c r="AV86" t="s">
        <v>10</v>
      </c>
    </row>
    <row r="87" spans="1:49" x14ac:dyDescent="0.25">
      <c r="A87" t="s">
        <v>18</v>
      </c>
      <c r="B87" t="s">
        <v>22</v>
      </c>
      <c r="C87" t="s">
        <v>607</v>
      </c>
      <c r="D87" t="s">
        <v>607</v>
      </c>
      <c r="E87" t="s">
        <v>705</v>
      </c>
      <c r="F87" t="s">
        <v>204</v>
      </c>
      <c r="G87" t="s">
        <v>831</v>
      </c>
      <c r="H87" t="s">
        <v>781</v>
      </c>
      <c r="J87" t="s">
        <v>29</v>
      </c>
      <c r="K87">
        <v>50</v>
      </c>
      <c r="N87">
        <v>300000</v>
      </c>
      <c r="AB87" t="s">
        <v>679</v>
      </c>
      <c r="AP87">
        <v>42948</v>
      </c>
      <c r="AV87" t="s">
        <v>10</v>
      </c>
      <c r="AW87" s="65" t="s">
        <v>60</v>
      </c>
    </row>
    <row r="88" spans="1:49" x14ac:dyDescent="0.25">
      <c r="A88" t="s">
        <v>18</v>
      </c>
      <c r="B88" t="s">
        <v>22</v>
      </c>
      <c r="C88" t="s">
        <v>608</v>
      </c>
      <c r="D88" t="s">
        <v>608</v>
      </c>
      <c r="E88" t="s">
        <v>724</v>
      </c>
      <c r="F88" t="s">
        <v>204</v>
      </c>
      <c r="G88" t="s">
        <v>786</v>
      </c>
      <c r="H88" t="s">
        <v>782</v>
      </c>
      <c r="J88" t="s">
        <v>29</v>
      </c>
      <c r="K88">
        <v>10</v>
      </c>
      <c r="N88">
        <v>300000</v>
      </c>
      <c r="AB88" t="s">
        <v>679</v>
      </c>
      <c r="AP88">
        <v>42979</v>
      </c>
      <c r="AV88" t="s">
        <v>10</v>
      </c>
    </row>
    <row r="89" spans="1:49" x14ac:dyDescent="0.25">
      <c r="A89" t="s">
        <v>17</v>
      </c>
      <c r="B89" t="s">
        <v>56</v>
      </c>
      <c r="C89" t="s">
        <v>1027</v>
      </c>
      <c r="D89" t="s">
        <v>1027</v>
      </c>
      <c r="J89" t="s">
        <v>156</v>
      </c>
      <c r="M89">
        <v>4000000</v>
      </c>
      <c r="N89">
        <v>13000000</v>
      </c>
      <c r="O89">
        <v>3000000</v>
      </c>
      <c r="P89">
        <v>1000000</v>
      </c>
      <c r="Q89">
        <v>0</v>
      </c>
      <c r="R89">
        <v>0</v>
      </c>
      <c r="S89">
        <v>0</v>
      </c>
      <c r="T89">
        <v>0</v>
      </c>
      <c r="U89">
        <v>0</v>
      </c>
      <c r="AR89">
        <v>43056</v>
      </c>
      <c r="AS89" t="s">
        <v>1056</v>
      </c>
      <c r="AT89">
        <v>0.45</v>
      </c>
      <c r="AU89" t="s">
        <v>2</v>
      </c>
      <c r="AV89" t="s">
        <v>89</v>
      </c>
    </row>
    <row r="90" spans="1:49" x14ac:dyDescent="0.25">
      <c r="A90" t="s">
        <v>17</v>
      </c>
      <c r="B90" t="s">
        <v>56</v>
      </c>
      <c r="C90" t="s">
        <v>1028</v>
      </c>
      <c r="D90" t="s">
        <v>1028</v>
      </c>
      <c r="J90" t="s">
        <v>28</v>
      </c>
      <c r="M90">
        <v>15000000</v>
      </c>
      <c r="N90">
        <v>40000000</v>
      </c>
      <c r="O90">
        <v>1000000</v>
      </c>
      <c r="P90">
        <v>13000000</v>
      </c>
      <c r="Q90">
        <v>800000</v>
      </c>
      <c r="R90">
        <v>1600000</v>
      </c>
      <c r="S90">
        <v>300000</v>
      </c>
      <c r="T90">
        <v>2000000</v>
      </c>
      <c r="U90">
        <v>8000000</v>
      </c>
      <c r="AR90">
        <v>43066</v>
      </c>
      <c r="AS90" t="s">
        <v>1057</v>
      </c>
      <c r="AT90">
        <v>0.35</v>
      </c>
      <c r="AU90" t="s">
        <v>2</v>
      </c>
      <c r="AV90" t="s">
        <v>89</v>
      </c>
    </row>
    <row r="91" spans="1:49" x14ac:dyDescent="0.25">
      <c r="A91" t="s">
        <v>17</v>
      </c>
      <c r="B91" t="s">
        <v>56</v>
      </c>
      <c r="C91" t="s">
        <v>1029</v>
      </c>
      <c r="D91" t="s">
        <v>1029</v>
      </c>
      <c r="J91" t="s">
        <v>45</v>
      </c>
      <c r="M91">
        <v>0</v>
      </c>
      <c r="N91">
        <v>5000000</v>
      </c>
      <c r="O91">
        <v>2000000</v>
      </c>
      <c r="P91">
        <v>1000000</v>
      </c>
      <c r="Q91">
        <v>0</v>
      </c>
      <c r="R91">
        <v>0</v>
      </c>
      <c r="S91">
        <v>400000</v>
      </c>
      <c r="T91">
        <v>200000</v>
      </c>
      <c r="U91">
        <v>40000</v>
      </c>
      <c r="AR91">
        <v>43068</v>
      </c>
      <c r="AS91" t="s">
        <v>1058</v>
      </c>
      <c r="AT91">
        <v>0.6</v>
      </c>
      <c r="AU91" t="s">
        <v>2</v>
      </c>
      <c r="AV91" t="s">
        <v>89</v>
      </c>
    </row>
    <row r="92" spans="1:49" x14ac:dyDescent="0.25">
      <c r="A92" t="s">
        <v>17</v>
      </c>
      <c r="B92" t="s">
        <v>56</v>
      </c>
      <c r="C92" t="s">
        <v>1030</v>
      </c>
      <c r="D92" t="s">
        <v>1030</v>
      </c>
      <c r="J92" t="s">
        <v>156</v>
      </c>
      <c r="M92">
        <v>2000000</v>
      </c>
      <c r="N92">
        <v>8000000</v>
      </c>
      <c r="O92">
        <v>3000000</v>
      </c>
      <c r="P92">
        <v>1500000</v>
      </c>
      <c r="Q92">
        <v>0</v>
      </c>
      <c r="R92">
        <v>0</v>
      </c>
      <c r="S92">
        <v>300000</v>
      </c>
      <c r="T92">
        <v>0</v>
      </c>
      <c r="U92">
        <v>0</v>
      </c>
      <c r="AR92">
        <v>43068</v>
      </c>
      <c r="AS92" t="s">
        <v>1059</v>
      </c>
      <c r="AT92">
        <v>0.4</v>
      </c>
      <c r="AU92" t="s">
        <v>2</v>
      </c>
      <c r="AV92" t="s">
        <v>89</v>
      </c>
    </row>
    <row r="93" spans="1:49" x14ac:dyDescent="0.25">
      <c r="A93" t="s">
        <v>17</v>
      </c>
      <c r="B93" t="s">
        <v>56</v>
      </c>
      <c r="C93" t="s">
        <v>1031</v>
      </c>
      <c r="D93" t="s">
        <v>1031</v>
      </c>
      <c r="J93" t="s">
        <v>36</v>
      </c>
      <c r="M93">
        <v>800000</v>
      </c>
      <c r="N93">
        <v>2700000</v>
      </c>
      <c r="O93">
        <v>2500000</v>
      </c>
      <c r="P93">
        <v>500000</v>
      </c>
      <c r="R93">
        <v>0</v>
      </c>
      <c r="S93">
        <v>0</v>
      </c>
      <c r="T93">
        <v>0</v>
      </c>
      <c r="U93">
        <v>0</v>
      </c>
      <c r="AR93">
        <v>43068</v>
      </c>
      <c r="AS93" t="s">
        <v>1060</v>
      </c>
      <c r="AT93">
        <v>0.3</v>
      </c>
      <c r="AU93" t="s">
        <v>2</v>
      </c>
      <c r="AV93" t="s">
        <v>89</v>
      </c>
    </row>
    <row r="94" spans="1:49" x14ac:dyDescent="0.25">
      <c r="A94" t="s">
        <v>17</v>
      </c>
      <c r="B94" t="s">
        <v>56</v>
      </c>
      <c r="C94" t="s">
        <v>1032</v>
      </c>
      <c r="D94" t="s">
        <v>1051</v>
      </c>
      <c r="J94" t="s">
        <v>39</v>
      </c>
      <c r="M94">
        <v>1000000</v>
      </c>
      <c r="N94">
        <v>15000000</v>
      </c>
      <c r="O94">
        <v>0</v>
      </c>
      <c r="P94">
        <v>1500000</v>
      </c>
      <c r="Q94">
        <v>0</v>
      </c>
      <c r="R94">
        <v>0</v>
      </c>
      <c r="S94">
        <v>10000000</v>
      </c>
      <c r="T94">
        <v>0</v>
      </c>
      <c r="U94">
        <v>0</v>
      </c>
      <c r="AR94">
        <v>43068</v>
      </c>
      <c r="AS94" t="s">
        <v>1057</v>
      </c>
      <c r="AT94">
        <v>0.25</v>
      </c>
      <c r="AU94" t="s">
        <v>2</v>
      </c>
      <c r="AV94" t="s">
        <v>89</v>
      </c>
    </row>
    <row r="95" spans="1:49" x14ac:dyDescent="0.25">
      <c r="A95" t="s">
        <v>17</v>
      </c>
      <c r="B95" t="s">
        <v>56</v>
      </c>
      <c r="C95" t="s">
        <v>1033</v>
      </c>
      <c r="D95" t="s">
        <v>1052</v>
      </c>
      <c r="J95" t="s">
        <v>159</v>
      </c>
      <c r="M95">
        <v>1000000</v>
      </c>
      <c r="N95">
        <v>10000000</v>
      </c>
      <c r="O95">
        <v>8000000</v>
      </c>
      <c r="P95">
        <v>1000000</v>
      </c>
      <c r="Q95">
        <v>0</v>
      </c>
      <c r="R95">
        <v>0</v>
      </c>
      <c r="S95">
        <v>0</v>
      </c>
      <c r="T95">
        <v>0</v>
      </c>
      <c r="U95">
        <v>0</v>
      </c>
      <c r="AR95">
        <v>43068</v>
      </c>
      <c r="AS95" t="s">
        <v>1061</v>
      </c>
      <c r="AT95">
        <v>0.2</v>
      </c>
      <c r="AU95" t="s">
        <v>2</v>
      </c>
      <c r="AV95" t="s">
        <v>89</v>
      </c>
    </row>
    <row r="96" spans="1:49" x14ac:dyDescent="0.25">
      <c r="A96" t="s">
        <v>17</v>
      </c>
      <c r="B96" t="s">
        <v>56</v>
      </c>
      <c r="C96" t="s">
        <v>1034</v>
      </c>
      <c r="D96" t="s">
        <v>1034</v>
      </c>
      <c r="J96" t="s">
        <v>36</v>
      </c>
      <c r="M96">
        <v>1000000</v>
      </c>
      <c r="N96">
        <v>1500000</v>
      </c>
      <c r="O96">
        <v>700000</v>
      </c>
      <c r="P96">
        <v>0</v>
      </c>
      <c r="Q96">
        <v>0</v>
      </c>
      <c r="R96">
        <v>0</v>
      </c>
      <c r="S96">
        <v>0</v>
      </c>
      <c r="T96">
        <v>0</v>
      </c>
      <c r="U96">
        <v>0</v>
      </c>
      <c r="AR96">
        <v>43074</v>
      </c>
      <c r="AS96" t="s">
        <v>1057</v>
      </c>
      <c r="AT96">
        <v>0.8</v>
      </c>
      <c r="AU96" t="s">
        <v>2</v>
      </c>
      <c r="AV96" t="s">
        <v>89</v>
      </c>
    </row>
    <row r="97" spans="1:48" x14ac:dyDescent="0.25">
      <c r="A97" t="s">
        <v>17</v>
      </c>
      <c r="B97" t="s">
        <v>56</v>
      </c>
      <c r="C97" t="s">
        <v>1035</v>
      </c>
      <c r="D97" t="s">
        <v>1035</v>
      </c>
      <c r="J97" t="s">
        <v>36</v>
      </c>
      <c r="M97">
        <v>1200000</v>
      </c>
      <c r="N97">
        <v>1500000</v>
      </c>
      <c r="O97">
        <v>0</v>
      </c>
      <c r="P97">
        <v>1200000</v>
      </c>
      <c r="Q97">
        <v>0</v>
      </c>
      <c r="R97">
        <v>0</v>
      </c>
      <c r="S97">
        <v>0</v>
      </c>
      <c r="T97">
        <v>0</v>
      </c>
      <c r="U97">
        <v>0</v>
      </c>
      <c r="AR97">
        <v>43074</v>
      </c>
      <c r="AS97" t="s">
        <v>1057</v>
      </c>
      <c r="AT97">
        <v>0.8</v>
      </c>
      <c r="AU97" t="s">
        <v>2</v>
      </c>
      <c r="AV97" t="s">
        <v>89</v>
      </c>
    </row>
    <row r="98" spans="1:48" x14ac:dyDescent="0.25">
      <c r="A98" t="s">
        <v>17</v>
      </c>
      <c r="B98" t="s">
        <v>56</v>
      </c>
      <c r="C98" t="s">
        <v>1036</v>
      </c>
      <c r="D98" t="s">
        <v>1036</v>
      </c>
      <c r="J98" t="s">
        <v>36</v>
      </c>
      <c r="M98">
        <v>1000000</v>
      </c>
      <c r="N98">
        <v>1000000</v>
      </c>
      <c r="O98">
        <v>400000</v>
      </c>
      <c r="P98">
        <v>200000</v>
      </c>
      <c r="Q98">
        <v>0</v>
      </c>
      <c r="R98">
        <v>0</v>
      </c>
      <c r="S98">
        <v>0</v>
      </c>
      <c r="T98">
        <v>0</v>
      </c>
      <c r="U98">
        <v>0</v>
      </c>
      <c r="AR98">
        <v>43074</v>
      </c>
      <c r="AS98" t="s">
        <v>1062</v>
      </c>
      <c r="AT98">
        <v>0.8</v>
      </c>
      <c r="AU98" t="s">
        <v>2</v>
      </c>
      <c r="AV98" t="s">
        <v>89</v>
      </c>
    </row>
    <row r="99" spans="1:48" x14ac:dyDescent="0.25">
      <c r="A99" t="s">
        <v>17</v>
      </c>
      <c r="B99" t="s">
        <v>56</v>
      </c>
      <c r="C99" t="s">
        <v>1037</v>
      </c>
      <c r="D99" t="s">
        <v>1037</v>
      </c>
      <c r="J99" t="s">
        <v>156</v>
      </c>
      <c r="M99">
        <v>1000000</v>
      </c>
      <c r="N99">
        <v>1000000</v>
      </c>
      <c r="P99">
        <v>1000000</v>
      </c>
      <c r="AR99">
        <v>43087</v>
      </c>
      <c r="AS99" t="s">
        <v>1062</v>
      </c>
      <c r="AT99">
        <v>1</v>
      </c>
      <c r="AU99" t="s">
        <v>4</v>
      </c>
      <c r="AV99" t="s">
        <v>10</v>
      </c>
    </row>
    <row r="100" spans="1:48" x14ac:dyDescent="0.25">
      <c r="A100" t="s">
        <v>17</v>
      </c>
      <c r="B100" t="s">
        <v>56</v>
      </c>
      <c r="C100" t="s">
        <v>1038</v>
      </c>
      <c r="D100" t="s">
        <v>1038</v>
      </c>
      <c r="J100" t="s">
        <v>36</v>
      </c>
      <c r="M100">
        <v>0</v>
      </c>
      <c r="N100">
        <v>1000000</v>
      </c>
      <c r="O100">
        <v>500000</v>
      </c>
      <c r="P100">
        <v>500000</v>
      </c>
      <c r="Q100">
        <v>0</v>
      </c>
      <c r="R100">
        <v>0</v>
      </c>
      <c r="S100">
        <v>0</v>
      </c>
      <c r="T100">
        <v>0</v>
      </c>
      <c r="U100">
        <v>0</v>
      </c>
      <c r="AR100">
        <v>43087</v>
      </c>
      <c r="AS100" t="s">
        <v>1062</v>
      </c>
      <c r="AT100">
        <v>0.5</v>
      </c>
      <c r="AU100" t="s">
        <v>2</v>
      </c>
      <c r="AV100" t="s">
        <v>89</v>
      </c>
    </row>
    <row r="101" spans="1:48" x14ac:dyDescent="0.25">
      <c r="A101" t="s">
        <v>17</v>
      </c>
      <c r="B101" t="s">
        <v>56</v>
      </c>
      <c r="C101" t="s">
        <v>1039</v>
      </c>
      <c r="D101" t="s">
        <v>1039</v>
      </c>
      <c r="J101" t="s">
        <v>34</v>
      </c>
      <c r="M101">
        <v>0</v>
      </c>
      <c r="N101">
        <v>6000000</v>
      </c>
      <c r="O101">
        <v>0</v>
      </c>
      <c r="P101">
        <v>4500000</v>
      </c>
      <c r="R101">
        <v>700000</v>
      </c>
      <c r="S101">
        <v>200000</v>
      </c>
      <c r="T101">
        <v>150000</v>
      </c>
      <c r="U101">
        <v>300000</v>
      </c>
      <c r="AR101">
        <v>43087</v>
      </c>
      <c r="AS101" t="s">
        <v>1056</v>
      </c>
      <c r="AT101">
        <v>0.6</v>
      </c>
      <c r="AU101" t="s">
        <v>1</v>
      </c>
      <c r="AV101" t="s">
        <v>89</v>
      </c>
    </row>
    <row r="102" spans="1:48" x14ac:dyDescent="0.25">
      <c r="A102" t="s">
        <v>17</v>
      </c>
      <c r="B102" t="s">
        <v>56</v>
      </c>
      <c r="C102" t="s">
        <v>1040</v>
      </c>
      <c r="D102" t="s">
        <v>1053</v>
      </c>
      <c r="J102" t="s">
        <v>36</v>
      </c>
      <c r="M102">
        <v>0</v>
      </c>
      <c r="N102">
        <v>8000000</v>
      </c>
      <c r="O102">
        <v>0</v>
      </c>
      <c r="P102">
        <v>5000000</v>
      </c>
      <c r="Q102">
        <v>0</v>
      </c>
      <c r="R102">
        <v>0</v>
      </c>
      <c r="S102">
        <v>1500000</v>
      </c>
      <c r="T102">
        <v>1200000</v>
      </c>
      <c r="U102">
        <v>300000</v>
      </c>
      <c r="AR102">
        <v>43087</v>
      </c>
      <c r="AS102" t="s">
        <v>1057</v>
      </c>
      <c r="AT102">
        <v>0.3</v>
      </c>
      <c r="AU102" t="s">
        <v>1</v>
      </c>
      <c r="AV102" t="s">
        <v>89</v>
      </c>
    </row>
    <row r="103" spans="1:48" x14ac:dyDescent="0.25">
      <c r="A103" t="s">
        <v>17</v>
      </c>
      <c r="B103" t="s">
        <v>56</v>
      </c>
      <c r="C103" t="s">
        <v>1041</v>
      </c>
      <c r="D103" t="s">
        <v>1041</v>
      </c>
      <c r="J103" t="s">
        <v>36</v>
      </c>
      <c r="M103">
        <v>400000</v>
      </c>
      <c r="N103">
        <v>600000</v>
      </c>
      <c r="O103">
        <v>600000</v>
      </c>
      <c r="P103">
        <v>0</v>
      </c>
      <c r="AR103">
        <v>43087</v>
      </c>
      <c r="AS103" t="s">
        <v>1057</v>
      </c>
      <c r="AT103">
        <v>0.8</v>
      </c>
      <c r="AU103" t="s">
        <v>2</v>
      </c>
      <c r="AV103" t="s">
        <v>89</v>
      </c>
    </row>
    <row r="104" spans="1:48" x14ac:dyDescent="0.25">
      <c r="A104" t="s">
        <v>17</v>
      </c>
      <c r="B104" t="s">
        <v>56</v>
      </c>
      <c r="C104" t="s">
        <v>1042</v>
      </c>
      <c r="D104" t="s">
        <v>1042</v>
      </c>
      <c r="J104" t="s">
        <v>36</v>
      </c>
      <c r="M104">
        <v>0</v>
      </c>
      <c r="N104">
        <v>4000000</v>
      </c>
      <c r="O104">
        <v>3400000</v>
      </c>
      <c r="P104">
        <v>0</v>
      </c>
      <c r="Q104">
        <v>0</v>
      </c>
      <c r="R104">
        <v>0</v>
      </c>
      <c r="S104">
        <v>300000</v>
      </c>
      <c r="T104">
        <v>400000</v>
      </c>
      <c r="U104">
        <v>0</v>
      </c>
      <c r="AR104">
        <v>43087</v>
      </c>
      <c r="AS104" t="s">
        <v>1062</v>
      </c>
      <c r="AT104">
        <v>0.3</v>
      </c>
      <c r="AU104" t="s">
        <v>2</v>
      </c>
      <c r="AV104" t="s">
        <v>89</v>
      </c>
    </row>
    <row r="105" spans="1:48" x14ac:dyDescent="0.25">
      <c r="A105" t="s">
        <v>17</v>
      </c>
      <c r="B105" t="s">
        <v>56</v>
      </c>
      <c r="C105" t="s">
        <v>1043</v>
      </c>
      <c r="D105" t="s">
        <v>1043</v>
      </c>
      <c r="J105" t="s">
        <v>36</v>
      </c>
      <c r="M105">
        <v>0</v>
      </c>
      <c r="N105">
        <v>1500000</v>
      </c>
      <c r="O105">
        <v>800000</v>
      </c>
      <c r="P105">
        <v>700000</v>
      </c>
      <c r="R105">
        <v>0</v>
      </c>
      <c r="S105">
        <v>0</v>
      </c>
      <c r="T105">
        <v>0</v>
      </c>
      <c r="U105">
        <v>0</v>
      </c>
      <c r="AR105">
        <v>43087</v>
      </c>
      <c r="AS105" t="s">
        <v>1062</v>
      </c>
      <c r="AT105">
        <v>0.3</v>
      </c>
      <c r="AU105" t="s">
        <v>2</v>
      </c>
      <c r="AV105" t="s">
        <v>89</v>
      </c>
    </row>
    <row r="106" spans="1:48" x14ac:dyDescent="0.25">
      <c r="A106" t="s">
        <v>17</v>
      </c>
      <c r="B106" t="s">
        <v>56</v>
      </c>
      <c r="C106" t="s">
        <v>1044</v>
      </c>
      <c r="D106" t="s">
        <v>1044</v>
      </c>
      <c r="J106" t="s">
        <v>42</v>
      </c>
      <c r="M106">
        <v>0</v>
      </c>
      <c r="N106">
        <v>2300000</v>
      </c>
      <c r="O106">
        <v>0</v>
      </c>
      <c r="P106">
        <v>0</v>
      </c>
      <c r="Q106">
        <v>300000</v>
      </c>
      <c r="R106">
        <v>0</v>
      </c>
      <c r="S106">
        <v>2000000</v>
      </c>
      <c r="AR106">
        <v>43087</v>
      </c>
      <c r="AS106" t="s">
        <v>1062</v>
      </c>
      <c r="AT106">
        <v>0.3</v>
      </c>
      <c r="AU106" t="s">
        <v>2</v>
      </c>
      <c r="AV106" t="s">
        <v>89</v>
      </c>
    </row>
    <row r="107" spans="1:48" x14ac:dyDescent="0.25">
      <c r="A107" t="s">
        <v>17</v>
      </c>
      <c r="B107" t="s">
        <v>56</v>
      </c>
      <c r="C107" t="s">
        <v>1045</v>
      </c>
      <c r="D107" t="s">
        <v>1054</v>
      </c>
      <c r="J107" t="s">
        <v>34</v>
      </c>
      <c r="M107">
        <v>0</v>
      </c>
      <c r="N107">
        <v>4000000</v>
      </c>
      <c r="O107">
        <v>0</v>
      </c>
      <c r="P107">
        <v>0</v>
      </c>
      <c r="Q107">
        <v>0</v>
      </c>
      <c r="S107">
        <v>0</v>
      </c>
      <c r="T107">
        <v>4000000</v>
      </c>
      <c r="U107">
        <v>0</v>
      </c>
      <c r="AR107">
        <v>43087</v>
      </c>
      <c r="AS107" t="s">
        <v>1062</v>
      </c>
      <c r="AT107">
        <v>0.25</v>
      </c>
      <c r="AU107" t="s">
        <v>2</v>
      </c>
      <c r="AV107" t="s">
        <v>89</v>
      </c>
    </row>
    <row r="108" spans="1:48" x14ac:dyDescent="0.25">
      <c r="A108" t="s">
        <v>17</v>
      </c>
      <c r="B108" t="s">
        <v>56</v>
      </c>
      <c r="C108" t="s">
        <v>1046</v>
      </c>
      <c r="D108" t="s">
        <v>1055</v>
      </c>
      <c r="J108" t="s">
        <v>34</v>
      </c>
      <c r="M108">
        <v>0</v>
      </c>
      <c r="N108">
        <v>600000</v>
      </c>
      <c r="O108">
        <v>200000</v>
      </c>
      <c r="P108">
        <v>400000</v>
      </c>
      <c r="Q108">
        <v>0</v>
      </c>
      <c r="R108">
        <v>0</v>
      </c>
      <c r="S108">
        <v>0</v>
      </c>
      <c r="T108">
        <v>0</v>
      </c>
      <c r="U108">
        <v>0</v>
      </c>
      <c r="AR108">
        <v>43087</v>
      </c>
      <c r="AS108" t="s">
        <v>1063</v>
      </c>
      <c r="AT108">
        <v>0.25</v>
      </c>
      <c r="AU108" t="s">
        <v>2</v>
      </c>
      <c r="AV108" t="s">
        <v>89</v>
      </c>
    </row>
    <row r="109" spans="1:48" x14ac:dyDescent="0.25">
      <c r="A109" t="s">
        <v>17</v>
      </c>
      <c r="B109" t="s">
        <v>56</v>
      </c>
      <c r="C109" t="s">
        <v>1047</v>
      </c>
      <c r="D109" t="s">
        <v>1047</v>
      </c>
      <c r="J109" t="s">
        <v>36</v>
      </c>
      <c r="M109">
        <v>0</v>
      </c>
      <c r="N109">
        <v>2000000</v>
      </c>
      <c r="O109">
        <v>1500000</v>
      </c>
      <c r="P109">
        <v>500000</v>
      </c>
      <c r="Q109">
        <v>0</v>
      </c>
      <c r="R109">
        <v>0</v>
      </c>
      <c r="S109">
        <v>0</v>
      </c>
      <c r="T109">
        <v>0</v>
      </c>
      <c r="U109">
        <v>0</v>
      </c>
      <c r="AR109">
        <v>43087</v>
      </c>
      <c r="AS109" t="s">
        <v>1061</v>
      </c>
      <c r="AT109">
        <v>0.25</v>
      </c>
      <c r="AU109" t="s">
        <v>2</v>
      </c>
      <c r="AV109" t="s">
        <v>89</v>
      </c>
    </row>
    <row r="110" spans="1:48" x14ac:dyDescent="0.25">
      <c r="A110" t="s">
        <v>17</v>
      </c>
      <c r="B110" t="s">
        <v>56</v>
      </c>
      <c r="C110" t="s">
        <v>1048</v>
      </c>
      <c r="D110" t="s">
        <v>1048</v>
      </c>
      <c r="J110" t="s">
        <v>39</v>
      </c>
      <c r="M110">
        <v>600000</v>
      </c>
      <c r="N110">
        <v>600000</v>
      </c>
      <c r="O110">
        <v>300000</v>
      </c>
      <c r="P110">
        <v>300000</v>
      </c>
      <c r="Q110">
        <v>0</v>
      </c>
      <c r="R110">
        <v>0</v>
      </c>
      <c r="S110">
        <v>0</v>
      </c>
      <c r="T110">
        <v>0</v>
      </c>
      <c r="U110">
        <v>0</v>
      </c>
      <c r="AR110">
        <v>43087</v>
      </c>
      <c r="AS110" t="s">
        <v>1062</v>
      </c>
      <c r="AT110">
        <v>1</v>
      </c>
      <c r="AU110" t="s">
        <v>2</v>
      </c>
      <c r="AV110" t="s">
        <v>89</v>
      </c>
    </row>
    <row r="111" spans="1:48" x14ac:dyDescent="0.25">
      <c r="A111" t="s">
        <v>17</v>
      </c>
      <c r="B111" t="s">
        <v>56</v>
      </c>
      <c r="C111" t="s">
        <v>1049</v>
      </c>
      <c r="D111" t="s">
        <v>1049</v>
      </c>
      <c r="J111" t="s">
        <v>159</v>
      </c>
      <c r="M111">
        <v>0</v>
      </c>
      <c r="N111">
        <v>3000000</v>
      </c>
      <c r="O111">
        <v>1500000</v>
      </c>
      <c r="P111">
        <v>0</v>
      </c>
      <c r="Q111">
        <v>0</v>
      </c>
      <c r="R111">
        <v>0</v>
      </c>
      <c r="S111">
        <v>1500000</v>
      </c>
      <c r="T111">
        <v>0</v>
      </c>
      <c r="U111">
        <v>0</v>
      </c>
      <c r="AR111">
        <v>43087</v>
      </c>
      <c r="AS111" t="s">
        <v>1062</v>
      </c>
      <c r="AT111">
        <v>0.25</v>
      </c>
      <c r="AU111" t="s">
        <v>2</v>
      </c>
      <c r="AV111" t="s">
        <v>89</v>
      </c>
    </row>
    <row r="112" spans="1:48" x14ac:dyDescent="0.25">
      <c r="A112" t="s">
        <v>17</v>
      </c>
      <c r="B112" t="s">
        <v>56</v>
      </c>
      <c r="C112" t="s">
        <v>1050</v>
      </c>
      <c r="D112" t="s">
        <v>1050</v>
      </c>
      <c r="J112" t="s">
        <v>36</v>
      </c>
      <c r="M112">
        <v>0</v>
      </c>
      <c r="N112">
        <v>1500000</v>
      </c>
      <c r="O112">
        <v>0</v>
      </c>
      <c r="P112">
        <v>1500000</v>
      </c>
      <c r="Q112">
        <v>0</v>
      </c>
      <c r="R112">
        <v>0</v>
      </c>
      <c r="S112">
        <v>0</v>
      </c>
      <c r="T112">
        <v>0</v>
      </c>
      <c r="U112">
        <v>0</v>
      </c>
      <c r="AR112">
        <v>43087</v>
      </c>
      <c r="AS112" t="s">
        <v>1064</v>
      </c>
      <c r="AT112">
        <v>0.25</v>
      </c>
      <c r="AU112" t="s">
        <v>2</v>
      </c>
      <c r="AV112" t="s">
        <v>89</v>
      </c>
    </row>
    <row r="113" spans="1:50" x14ac:dyDescent="0.25">
      <c r="A113" t="s">
        <v>18</v>
      </c>
      <c r="B113" t="s">
        <v>48</v>
      </c>
      <c r="C113" t="s">
        <v>1065</v>
      </c>
      <c r="D113" t="s">
        <v>1208</v>
      </c>
      <c r="E113" t="s">
        <v>1258</v>
      </c>
      <c r="F113" t="s">
        <v>77</v>
      </c>
      <c r="G113" t="s">
        <v>1382</v>
      </c>
      <c r="H113" t="s">
        <v>1449</v>
      </c>
      <c r="I113" t="s">
        <v>1502</v>
      </c>
      <c r="J113" t="s">
        <v>29</v>
      </c>
      <c r="K113" t="s">
        <v>1503</v>
      </c>
      <c r="N113">
        <v>73418.399999999994</v>
      </c>
      <c r="O113">
        <v>0</v>
      </c>
      <c r="P113">
        <v>71280</v>
      </c>
      <c r="Q113">
        <v>0</v>
      </c>
      <c r="R113">
        <v>0</v>
      </c>
      <c r="S113">
        <v>0</v>
      </c>
      <c r="T113">
        <v>0</v>
      </c>
      <c r="U113">
        <v>2138.4</v>
      </c>
      <c r="AT113">
        <v>0.5</v>
      </c>
      <c r="AU113" t="s">
        <v>69</v>
      </c>
      <c r="AV113" t="s">
        <v>89</v>
      </c>
      <c r="AX113" t="s">
        <v>1529</v>
      </c>
    </row>
    <row r="114" spans="1:50" x14ac:dyDescent="0.25">
      <c r="A114" t="s">
        <v>18</v>
      </c>
      <c r="B114" t="s">
        <v>48</v>
      </c>
      <c r="C114" t="s">
        <v>1065</v>
      </c>
      <c r="D114" t="s">
        <v>1209</v>
      </c>
      <c r="E114" t="s">
        <v>1258</v>
      </c>
      <c r="F114" t="s">
        <v>77</v>
      </c>
      <c r="G114" t="s">
        <v>1382</v>
      </c>
      <c r="H114" t="s">
        <v>1449</v>
      </c>
      <c r="I114" t="s">
        <v>1502</v>
      </c>
      <c r="J114" t="s">
        <v>29</v>
      </c>
      <c r="K114" t="s">
        <v>1504</v>
      </c>
      <c r="N114">
        <v>341340</v>
      </c>
      <c r="O114">
        <v>0</v>
      </c>
      <c r="P114">
        <v>0</v>
      </c>
      <c r="Q114">
        <v>294000</v>
      </c>
      <c r="R114">
        <v>15000</v>
      </c>
      <c r="S114">
        <v>23520</v>
      </c>
      <c r="T114">
        <v>0</v>
      </c>
      <c r="U114">
        <v>8820</v>
      </c>
      <c r="AT114">
        <v>0.5</v>
      </c>
      <c r="AU114" t="s">
        <v>69</v>
      </c>
      <c r="AV114" t="s">
        <v>89</v>
      </c>
      <c r="AX114" t="s">
        <v>1530</v>
      </c>
    </row>
    <row r="115" spans="1:50" x14ac:dyDescent="0.25">
      <c r="A115" t="s">
        <v>18</v>
      </c>
      <c r="B115" t="s">
        <v>48</v>
      </c>
      <c r="C115" t="s">
        <v>1065</v>
      </c>
      <c r="D115" t="s">
        <v>1210</v>
      </c>
      <c r="E115" t="s">
        <v>1258</v>
      </c>
      <c r="F115" t="s">
        <v>77</v>
      </c>
      <c r="G115" t="s">
        <v>1382</v>
      </c>
      <c r="H115" t="s">
        <v>1449</v>
      </c>
      <c r="I115" t="s">
        <v>1502</v>
      </c>
      <c r="J115" t="s">
        <v>29</v>
      </c>
      <c r="K115" t="s">
        <v>1505</v>
      </c>
      <c r="N115">
        <v>189820</v>
      </c>
      <c r="O115">
        <v>0</v>
      </c>
      <c r="P115">
        <v>0</v>
      </c>
      <c r="Q115">
        <v>162000</v>
      </c>
      <c r="R115">
        <v>10000</v>
      </c>
      <c r="S115">
        <v>12960</v>
      </c>
      <c r="T115">
        <v>0</v>
      </c>
      <c r="U115">
        <v>4860</v>
      </c>
      <c r="AT115">
        <v>0.5</v>
      </c>
      <c r="AU115" t="s">
        <v>69</v>
      </c>
      <c r="AV115" t="s">
        <v>89</v>
      </c>
      <c r="AX115" t="s">
        <v>1531</v>
      </c>
    </row>
    <row r="116" spans="1:50" x14ac:dyDescent="0.25">
      <c r="A116" t="s">
        <v>18</v>
      </c>
      <c r="B116" t="s">
        <v>48</v>
      </c>
      <c r="C116" t="s">
        <v>1065</v>
      </c>
      <c r="D116" t="s">
        <v>1211</v>
      </c>
      <c r="E116" t="s">
        <v>1258</v>
      </c>
      <c r="F116" t="s">
        <v>77</v>
      </c>
      <c r="G116" t="s">
        <v>1382</v>
      </c>
      <c r="H116" t="s">
        <v>1449</v>
      </c>
      <c r="I116" t="s">
        <v>1502</v>
      </c>
      <c r="J116" t="s">
        <v>29</v>
      </c>
      <c r="K116" t="s">
        <v>911</v>
      </c>
      <c r="N116">
        <v>23175</v>
      </c>
      <c r="O116">
        <v>0</v>
      </c>
      <c r="P116">
        <v>22500</v>
      </c>
      <c r="Q116">
        <v>0</v>
      </c>
      <c r="R116">
        <v>0</v>
      </c>
      <c r="S116">
        <v>0</v>
      </c>
      <c r="T116">
        <v>0</v>
      </c>
      <c r="U116">
        <v>675</v>
      </c>
      <c r="AT116">
        <v>0.5</v>
      </c>
      <c r="AU116" t="s">
        <v>69</v>
      </c>
      <c r="AV116" t="s">
        <v>89</v>
      </c>
      <c r="AX116" t="s">
        <v>1532</v>
      </c>
    </row>
    <row r="117" spans="1:50" x14ac:dyDescent="0.25">
      <c r="A117" t="s">
        <v>18</v>
      </c>
      <c r="B117" t="s">
        <v>48</v>
      </c>
      <c r="C117" t="s">
        <v>1065</v>
      </c>
      <c r="D117" t="s">
        <v>1212</v>
      </c>
      <c r="E117" t="s">
        <v>1258</v>
      </c>
      <c r="F117" t="s">
        <v>77</v>
      </c>
      <c r="G117" t="s">
        <v>1382</v>
      </c>
      <c r="H117" t="s">
        <v>1449</v>
      </c>
      <c r="I117" t="s">
        <v>1502</v>
      </c>
      <c r="J117" t="s">
        <v>29</v>
      </c>
      <c r="K117" t="s">
        <v>1506</v>
      </c>
      <c r="N117">
        <v>22248</v>
      </c>
      <c r="O117">
        <v>0</v>
      </c>
      <c r="P117">
        <v>21600</v>
      </c>
      <c r="Q117">
        <v>0</v>
      </c>
      <c r="R117">
        <v>0</v>
      </c>
      <c r="S117">
        <v>0</v>
      </c>
      <c r="T117">
        <v>0</v>
      </c>
      <c r="U117">
        <v>648</v>
      </c>
      <c r="AT117">
        <v>0.5</v>
      </c>
      <c r="AU117" t="s">
        <v>69</v>
      </c>
      <c r="AV117" t="s">
        <v>89</v>
      </c>
      <c r="AX117" t="s">
        <v>1532</v>
      </c>
    </row>
    <row r="118" spans="1:50" x14ac:dyDescent="0.25">
      <c r="A118" t="s">
        <v>18</v>
      </c>
      <c r="B118" t="s">
        <v>48</v>
      </c>
      <c r="C118" t="s">
        <v>1066</v>
      </c>
      <c r="D118" t="s">
        <v>1066</v>
      </c>
      <c r="E118" t="s">
        <v>1259</v>
      </c>
      <c r="F118" t="s">
        <v>77</v>
      </c>
      <c r="G118" t="s">
        <v>1383</v>
      </c>
      <c r="H118" t="s">
        <v>1450</v>
      </c>
      <c r="I118" t="s">
        <v>1502</v>
      </c>
      <c r="J118" t="s">
        <v>29</v>
      </c>
      <c r="K118" t="s">
        <v>911</v>
      </c>
      <c r="N118">
        <v>21630</v>
      </c>
      <c r="O118">
        <v>0</v>
      </c>
      <c r="P118">
        <v>21000</v>
      </c>
      <c r="Q118">
        <v>0</v>
      </c>
      <c r="R118">
        <v>0</v>
      </c>
      <c r="S118">
        <v>0</v>
      </c>
      <c r="T118">
        <v>0</v>
      </c>
      <c r="U118">
        <v>630</v>
      </c>
      <c r="AP118">
        <v>43068</v>
      </c>
      <c r="AQ118">
        <v>43125</v>
      </c>
      <c r="AT118">
        <v>0.5</v>
      </c>
      <c r="AU118" t="s">
        <v>69</v>
      </c>
      <c r="AV118" t="s">
        <v>89</v>
      </c>
      <c r="AX118" t="s">
        <v>1533</v>
      </c>
    </row>
    <row r="119" spans="1:50" x14ac:dyDescent="0.25">
      <c r="A119" t="s">
        <v>18</v>
      </c>
      <c r="B119" t="s">
        <v>48</v>
      </c>
      <c r="C119" t="s">
        <v>1067</v>
      </c>
      <c r="D119" t="s">
        <v>1067</v>
      </c>
      <c r="E119" t="s">
        <v>1260</v>
      </c>
      <c r="F119" t="s">
        <v>292</v>
      </c>
      <c r="G119" t="s">
        <v>1384</v>
      </c>
      <c r="H119" t="s">
        <v>1451</v>
      </c>
      <c r="I119" t="s">
        <v>1502</v>
      </c>
      <c r="J119" t="s">
        <v>38</v>
      </c>
      <c r="K119" t="s">
        <v>1507</v>
      </c>
      <c r="N119">
        <v>5150</v>
      </c>
      <c r="O119">
        <v>0</v>
      </c>
      <c r="P119">
        <v>0</v>
      </c>
      <c r="Q119">
        <v>5000</v>
      </c>
      <c r="R119">
        <v>0</v>
      </c>
      <c r="S119">
        <v>0</v>
      </c>
      <c r="T119">
        <v>0</v>
      </c>
      <c r="U119">
        <v>150</v>
      </c>
      <c r="AP119">
        <v>43040</v>
      </c>
      <c r="AQ119" t="s">
        <v>1261</v>
      </c>
      <c r="AT119">
        <v>0.5</v>
      </c>
      <c r="AU119" t="s">
        <v>69</v>
      </c>
      <c r="AV119" t="s">
        <v>89</v>
      </c>
      <c r="AX119" t="s">
        <v>1534</v>
      </c>
    </row>
    <row r="120" spans="1:50" x14ac:dyDescent="0.25">
      <c r="A120" t="s">
        <v>18</v>
      </c>
      <c r="B120" t="s">
        <v>48</v>
      </c>
      <c r="C120" t="s">
        <v>1068</v>
      </c>
      <c r="D120" t="s">
        <v>1068</v>
      </c>
      <c r="E120" t="s">
        <v>1261</v>
      </c>
      <c r="F120" t="s">
        <v>1261</v>
      </c>
      <c r="G120" t="s">
        <v>1385</v>
      </c>
      <c r="H120" t="s">
        <v>1452</v>
      </c>
      <c r="I120" t="s">
        <v>1502</v>
      </c>
      <c r="J120" t="s">
        <v>29</v>
      </c>
      <c r="K120" t="s">
        <v>911</v>
      </c>
      <c r="N120">
        <v>21630</v>
      </c>
      <c r="O120">
        <v>0</v>
      </c>
      <c r="P120">
        <v>21000</v>
      </c>
      <c r="Q120">
        <v>0</v>
      </c>
      <c r="R120">
        <v>0</v>
      </c>
      <c r="S120">
        <v>0</v>
      </c>
      <c r="T120">
        <v>0</v>
      </c>
      <c r="U120">
        <v>630</v>
      </c>
      <c r="AT120">
        <v>0.5</v>
      </c>
      <c r="AU120" t="s">
        <v>1</v>
      </c>
      <c r="AV120" t="s">
        <v>89</v>
      </c>
      <c r="AX120" t="s">
        <v>1261</v>
      </c>
    </row>
    <row r="121" spans="1:50" x14ac:dyDescent="0.25">
      <c r="A121" t="s">
        <v>18</v>
      </c>
      <c r="B121" t="s">
        <v>48</v>
      </c>
      <c r="C121" t="s">
        <v>1069</v>
      </c>
      <c r="D121" t="s">
        <v>1213</v>
      </c>
      <c r="E121" t="s">
        <v>1262</v>
      </c>
      <c r="F121" t="s">
        <v>292</v>
      </c>
      <c r="G121" t="s">
        <v>1386</v>
      </c>
      <c r="H121" t="s">
        <v>1453</v>
      </c>
      <c r="I121" t="s">
        <v>1502</v>
      </c>
      <c r="J121" t="s">
        <v>38</v>
      </c>
      <c r="K121" t="s">
        <v>1508</v>
      </c>
      <c r="N121">
        <v>139050</v>
      </c>
      <c r="O121">
        <v>0</v>
      </c>
      <c r="P121">
        <v>0</v>
      </c>
      <c r="Q121">
        <v>135000</v>
      </c>
      <c r="R121">
        <v>0</v>
      </c>
      <c r="S121">
        <v>0</v>
      </c>
      <c r="T121">
        <v>0</v>
      </c>
      <c r="U121">
        <v>4050</v>
      </c>
      <c r="AQ121" t="s">
        <v>1261</v>
      </c>
      <c r="AT121">
        <v>0.5</v>
      </c>
      <c r="AU121" t="s">
        <v>69</v>
      </c>
      <c r="AV121" t="s">
        <v>89</v>
      </c>
      <c r="AX121" t="s">
        <v>1535</v>
      </c>
    </row>
    <row r="122" spans="1:50" x14ac:dyDescent="0.25">
      <c r="A122" t="s">
        <v>18</v>
      </c>
      <c r="B122" t="s">
        <v>48</v>
      </c>
      <c r="C122" t="s">
        <v>1070</v>
      </c>
      <c r="D122" t="s">
        <v>1070</v>
      </c>
      <c r="E122" t="s">
        <v>1263</v>
      </c>
      <c r="F122" t="s">
        <v>1368</v>
      </c>
      <c r="G122" t="s">
        <v>1387</v>
      </c>
      <c r="H122" t="s">
        <v>1454</v>
      </c>
      <c r="I122" t="s">
        <v>1502</v>
      </c>
      <c r="J122" t="s">
        <v>393</v>
      </c>
      <c r="K122">
        <v>30</v>
      </c>
      <c r="N122">
        <v>100116</v>
      </c>
      <c r="O122">
        <v>0</v>
      </c>
      <c r="P122">
        <v>97200</v>
      </c>
      <c r="Q122">
        <v>0</v>
      </c>
      <c r="R122">
        <v>0</v>
      </c>
      <c r="S122">
        <v>0</v>
      </c>
      <c r="T122">
        <v>0</v>
      </c>
      <c r="U122">
        <v>2916</v>
      </c>
      <c r="AQ122">
        <v>43112</v>
      </c>
      <c r="AT122">
        <v>0.5</v>
      </c>
      <c r="AU122" t="s">
        <v>69</v>
      </c>
      <c r="AV122" t="s">
        <v>89</v>
      </c>
      <c r="AX122" t="s">
        <v>1536</v>
      </c>
    </row>
    <row r="123" spans="1:50" x14ac:dyDescent="0.25">
      <c r="A123" t="s">
        <v>18</v>
      </c>
      <c r="B123" t="s">
        <v>48</v>
      </c>
      <c r="C123" t="s">
        <v>856</v>
      </c>
      <c r="D123" t="s">
        <v>856</v>
      </c>
      <c r="E123" t="s">
        <v>1261</v>
      </c>
      <c r="F123" t="s">
        <v>1261</v>
      </c>
      <c r="G123" t="s">
        <v>1261</v>
      </c>
      <c r="H123" t="s">
        <v>1261</v>
      </c>
      <c r="I123" t="s">
        <v>1502</v>
      </c>
      <c r="J123" t="s">
        <v>44</v>
      </c>
      <c r="K123">
        <v>33</v>
      </c>
      <c r="N123">
        <v>65260.800000000003</v>
      </c>
      <c r="O123">
        <v>0</v>
      </c>
      <c r="P123">
        <v>63360</v>
      </c>
      <c r="Q123">
        <v>0</v>
      </c>
      <c r="R123">
        <v>0</v>
      </c>
      <c r="S123">
        <v>0</v>
      </c>
      <c r="T123">
        <v>0</v>
      </c>
      <c r="U123">
        <v>1900.8</v>
      </c>
      <c r="AT123">
        <v>0.5</v>
      </c>
      <c r="AU123" t="s">
        <v>1</v>
      </c>
      <c r="AV123" t="s">
        <v>89</v>
      </c>
      <c r="AX123" t="s">
        <v>1537</v>
      </c>
    </row>
    <row r="124" spans="1:50" x14ac:dyDescent="0.25">
      <c r="A124" t="s">
        <v>18</v>
      </c>
      <c r="B124" t="s">
        <v>48</v>
      </c>
      <c r="C124" t="s">
        <v>1071</v>
      </c>
      <c r="D124" t="s">
        <v>1071</v>
      </c>
      <c r="E124" t="s">
        <v>1264</v>
      </c>
      <c r="F124" t="s">
        <v>77</v>
      </c>
      <c r="G124" t="s">
        <v>1388</v>
      </c>
      <c r="H124" t="s">
        <v>1455</v>
      </c>
      <c r="I124" t="s">
        <v>1502</v>
      </c>
      <c r="J124" t="s">
        <v>29</v>
      </c>
      <c r="K124" t="s">
        <v>1509</v>
      </c>
      <c r="M124">
        <v>1</v>
      </c>
      <c r="N124">
        <v>108150</v>
      </c>
      <c r="O124">
        <v>0</v>
      </c>
      <c r="P124">
        <v>105000</v>
      </c>
      <c r="Q124">
        <v>0</v>
      </c>
      <c r="R124">
        <v>0</v>
      </c>
      <c r="S124">
        <v>0</v>
      </c>
      <c r="T124">
        <v>0</v>
      </c>
      <c r="U124">
        <v>3150</v>
      </c>
      <c r="V124">
        <v>58800</v>
      </c>
      <c r="W124">
        <v>43040</v>
      </c>
      <c r="X124">
        <v>38600</v>
      </c>
      <c r="Y124">
        <v>43052</v>
      </c>
      <c r="AP124">
        <v>43061</v>
      </c>
      <c r="AT124">
        <v>0.5</v>
      </c>
      <c r="AU124" t="s">
        <v>4</v>
      </c>
      <c r="AV124" t="s">
        <v>10</v>
      </c>
      <c r="AW124" s="65" t="s">
        <v>644</v>
      </c>
      <c r="AX124" t="s">
        <v>1538</v>
      </c>
    </row>
    <row r="125" spans="1:50" x14ac:dyDescent="0.25">
      <c r="A125" t="s">
        <v>18</v>
      </c>
      <c r="B125" t="s">
        <v>48</v>
      </c>
      <c r="C125" t="s">
        <v>1072</v>
      </c>
      <c r="D125" t="s">
        <v>1072</v>
      </c>
      <c r="E125" t="s">
        <v>1265</v>
      </c>
      <c r="F125" t="s">
        <v>292</v>
      </c>
      <c r="G125" t="s">
        <v>1389</v>
      </c>
      <c r="H125" t="s">
        <v>1456</v>
      </c>
      <c r="I125" t="s">
        <v>1502</v>
      </c>
      <c r="J125" t="s">
        <v>29</v>
      </c>
      <c r="K125" t="s">
        <v>911</v>
      </c>
      <c r="N125">
        <v>21630</v>
      </c>
      <c r="O125">
        <v>0</v>
      </c>
      <c r="P125">
        <v>21000</v>
      </c>
      <c r="Q125">
        <v>0</v>
      </c>
      <c r="R125">
        <v>0</v>
      </c>
      <c r="S125">
        <v>0</v>
      </c>
      <c r="T125">
        <v>0</v>
      </c>
      <c r="U125">
        <v>630</v>
      </c>
      <c r="AP125">
        <v>43025</v>
      </c>
      <c r="AT125">
        <v>0.5</v>
      </c>
      <c r="AU125" t="s">
        <v>69</v>
      </c>
      <c r="AV125" t="s">
        <v>89</v>
      </c>
      <c r="AX125" t="s">
        <v>1539</v>
      </c>
    </row>
    <row r="126" spans="1:50" x14ac:dyDescent="0.25">
      <c r="A126" t="s">
        <v>18</v>
      </c>
      <c r="B126" t="s">
        <v>48</v>
      </c>
      <c r="C126" t="s">
        <v>844</v>
      </c>
      <c r="D126" t="s">
        <v>844</v>
      </c>
      <c r="E126" t="s">
        <v>1266</v>
      </c>
      <c r="F126" t="s">
        <v>1369</v>
      </c>
      <c r="G126" t="s">
        <v>1390</v>
      </c>
      <c r="H126" t="s">
        <v>1457</v>
      </c>
      <c r="I126" t="s">
        <v>1502</v>
      </c>
      <c r="J126" t="s">
        <v>29</v>
      </c>
      <c r="K126">
        <v>35</v>
      </c>
      <c r="N126">
        <v>211974</v>
      </c>
      <c r="O126">
        <v>0</v>
      </c>
      <c r="P126">
        <v>205800</v>
      </c>
      <c r="Q126">
        <v>0</v>
      </c>
      <c r="R126">
        <v>0</v>
      </c>
      <c r="S126">
        <v>0</v>
      </c>
      <c r="T126">
        <v>0</v>
      </c>
      <c r="U126">
        <v>6174</v>
      </c>
      <c r="AP126">
        <v>43062</v>
      </c>
      <c r="AT126">
        <v>0.5</v>
      </c>
      <c r="AU126" t="s">
        <v>2</v>
      </c>
      <c r="AV126" t="s">
        <v>89</v>
      </c>
      <c r="AX126" t="s">
        <v>1540</v>
      </c>
    </row>
    <row r="127" spans="1:50" x14ac:dyDescent="0.25">
      <c r="A127" t="s">
        <v>18</v>
      </c>
      <c r="B127" t="s">
        <v>48</v>
      </c>
      <c r="C127" t="s">
        <v>1073</v>
      </c>
      <c r="D127" t="s">
        <v>1073</v>
      </c>
      <c r="E127" t="s">
        <v>1267</v>
      </c>
      <c r="F127" t="s">
        <v>1370</v>
      </c>
      <c r="G127" t="s">
        <v>1391</v>
      </c>
      <c r="H127" t="s">
        <v>1458</v>
      </c>
      <c r="I127" t="s">
        <v>1502</v>
      </c>
      <c r="J127" t="s">
        <v>29</v>
      </c>
      <c r="K127">
        <v>6</v>
      </c>
      <c r="N127">
        <v>25750</v>
      </c>
      <c r="O127">
        <v>25000</v>
      </c>
      <c r="P127">
        <v>0</v>
      </c>
      <c r="Q127">
        <v>0</v>
      </c>
      <c r="R127">
        <v>0</v>
      </c>
      <c r="S127">
        <v>0</v>
      </c>
      <c r="T127">
        <v>0</v>
      </c>
      <c r="U127">
        <v>750</v>
      </c>
      <c r="AP127">
        <v>43028</v>
      </c>
      <c r="AT127">
        <v>0.5</v>
      </c>
      <c r="AU127" t="s">
        <v>3</v>
      </c>
      <c r="AV127" t="s">
        <v>89</v>
      </c>
      <c r="AX127" t="s">
        <v>1541</v>
      </c>
    </row>
    <row r="128" spans="1:50" x14ac:dyDescent="0.25">
      <c r="A128" t="s">
        <v>18</v>
      </c>
      <c r="B128" t="s">
        <v>48</v>
      </c>
      <c r="C128" t="s">
        <v>1074</v>
      </c>
      <c r="D128" t="s">
        <v>1074</v>
      </c>
      <c r="E128" t="s">
        <v>1261</v>
      </c>
      <c r="F128" t="s">
        <v>1261</v>
      </c>
      <c r="G128" t="s">
        <v>1392</v>
      </c>
      <c r="H128" t="s">
        <v>1459</v>
      </c>
      <c r="I128" t="s">
        <v>1502</v>
      </c>
      <c r="J128" t="s">
        <v>29</v>
      </c>
      <c r="K128" t="s">
        <v>911</v>
      </c>
      <c r="N128">
        <v>21630</v>
      </c>
      <c r="O128">
        <v>0</v>
      </c>
      <c r="P128">
        <v>21000</v>
      </c>
      <c r="Q128">
        <v>0</v>
      </c>
      <c r="R128">
        <v>0</v>
      </c>
      <c r="S128">
        <v>0</v>
      </c>
      <c r="T128">
        <v>0</v>
      </c>
      <c r="U128">
        <v>630</v>
      </c>
      <c r="AT128">
        <v>0.5</v>
      </c>
      <c r="AU128" t="s">
        <v>1</v>
      </c>
      <c r="AV128" t="s">
        <v>89</v>
      </c>
      <c r="AX128" t="s">
        <v>1542</v>
      </c>
    </row>
    <row r="129" spans="1:50" x14ac:dyDescent="0.25">
      <c r="A129" t="s">
        <v>18</v>
      </c>
      <c r="B129" t="s">
        <v>48</v>
      </c>
      <c r="C129" t="s">
        <v>1075</v>
      </c>
      <c r="D129" t="s">
        <v>1214</v>
      </c>
      <c r="E129" t="s">
        <v>1268</v>
      </c>
      <c r="F129" t="s">
        <v>1370</v>
      </c>
      <c r="G129" t="s">
        <v>1393</v>
      </c>
      <c r="H129" t="s">
        <v>1460</v>
      </c>
      <c r="I129" t="s">
        <v>1502</v>
      </c>
      <c r="J129" t="s">
        <v>36</v>
      </c>
      <c r="K129">
        <v>22</v>
      </c>
      <c r="N129">
        <v>310030</v>
      </c>
      <c r="O129">
        <v>301000</v>
      </c>
      <c r="P129">
        <v>0</v>
      </c>
      <c r="Q129">
        <v>0</v>
      </c>
      <c r="R129">
        <v>0</v>
      </c>
      <c r="S129">
        <v>0</v>
      </c>
      <c r="T129">
        <v>0</v>
      </c>
      <c r="U129">
        <v>9030</v>
      </c>
      <c r="V129">
        <v>227500</v>
      </c>
      <c r="W129">
        <v>43042</v>
      </c>
      <c r="AP129">
        <v>43049</v>
      </c>
      <c r="AQ129">
        <v>43111</v>
      </c>
      <c r="AT129">
        <v>0.5</v>
      </c>
      <c r="AU129" t="s">
        <v>3</v>
      </c>
      <c r="AV129" t="s">
        <v>89</v>
      </c>
      <c r="AX129" t="s">
        <v>1543</v>
      </c>
    </row>
    <row r="130" spans="1:50" x14ac:dyDescent="0.25">
      <c r="A130" t="s">
        <v>18</v>
      </c>
      <c r="B130" t="s">
        <v>48</v>
      </c>
      <c r="C130" t="s">
        <v>857</v>
      </c>
      <c r="D130" t="s">
        <v>857</v>
      </c>
      <c r="E130" t="s">
        <v>1269</v>
      </c>
      <c r="F130" t="s">
        <v>1370</v>
      </c>
      <c r="G130" t="s">
        <v>1394</v>
      </c>
      <c r="H130" t="s">
        <v>1461</v>
      </c>
      <c r="I130" t="s">
        <v>1502</v>
      </c>
      <c r="J130" t="s">
        <v>29</v>
      </c>
      <c r="K130" t="s">
        <v>1510</v>
      </c>
      <c r="N130">
        <v>21630</v>
      </c>
      <c r="O130">
        <v>0</v>
      </c>
      <c r="P130">
        <v>21000</v>
      </c>
      <c r="Q130">
        <v>0</v>
      </c>
      <c r="R130">
        <v>0</v>
      </c>
      <c r="S130">
        <v>0</v>
      </c>
      <c r="T130">
        <v>0</v>
      </c>
      <c r="U130">
        <v>630</v>
      </c>
      <c r="AP130">
        <v>43025</v>
      </c>
      <c r="AQ130">
        <v>43112</v>
      </c>
      <c r="AT130">
        <v>0.5</v>
      </c>
      <c r="AU130" t="s">
        <v>69</v>
      </c>
      <c r="AV130" t="s">
        <v>89</v>
      </c>
      <c r="AX130" t="s">
        <v>1544</v>
      </c>
    </row>
    <row r="131" spans="1:50" x14ac:dyDescent="0.25">
      <c r="A131" t="s">
        <v>18</v>
      </c>
      <c r="B131" t="s">
        <v>48</v>
      </c>
      <c r="C131" t="s">
        <v>1076</v>
      </c>
      <c r="D131" t="s">
        <v>1076</v>
      </c>
      <c r="E131" t="s">
        <v>1270</v>
      </c>
      <c r="F131" t="s">
        <v>1371</v>
      </c>
      <c r="G131" t="s">
        <v>1395</v>
      </c>
      <c r="H131" t="s">
        <v>1462</v>
      </c>
      <c r="I131" t="s">
        <v>1502</v>
      </c>
      <c r="J131" t="s">
        <v>33</v>
      </c>
      <c r="K131" t="s">
        <v>1511</v>
      </c>
      <c r="N131">
        <v>0</v>
      </c>
      <c r="O131">
        <v>0</v>
      </c>
      <c r="P131">
        <v>0</v>
      </c>
      <c r="Q131">
        <v>0</v>
      </c>
      <c r="R131">
        <v>0</v>
      </c>
      <c r="S131">
        <v>0</v>
      </c>
      <c r="T131">
        <v>0</v>
      </c>
      <c r="U131">
        <v>0</v>
      </c>
      <c r="AT131">
        <v>0.5</v>
      </c>
      <c r="AU131" t="s">
        <v>69</v>
      </c>
      <c r="AV131" t="s">
        <v>89</v>
      </c>
      <c r="AX131" t="s">
        <v>1511</v>
      </c>
    </row>
    <row r="132" spans="1:50" x14ac:dyDescent="0.25">
      <c r="A132" t="s">
        <v>18</v>
      </c>
      <c r="B132" t="s">
        <v>48</v>
      </c>
      <c r="C132" t="s">
        <v>1077</v>
      </c>
      <c r="D132" t="s">
        <v>1077</v>
      </c>
      <c r="E132" t="s">
        <v>1271</v>
      </c>
      <c r="F132" t="s">
        <v>292</v>
      </c>
      <c r="G132" t="s">
        <v>1396</v>
      </c>
      <c r="H132">
        <v>0</v>
      </c>
      <c r="I132" t="s">
        <v>1502</v>
      </c>
      <c r="J132" t="s">
        <v>29</v>
      </c>
      <c r="K132" t="s">
        <v>1512</v>
      </c>
      <c r="N132">
        <v>77250</v>
      </c>
      <c r="O132">
        <v>0</v>
      </c>
      <c r="P132">
        <v>0</v>
      </c>
      <c r="Q132">
        <v>75000</v>
      </c>
      <c r="R132">
        <v>0</v>
      </c>
      <c r="S132">
        <v>0</v>
      </c>
      <c r="T132">
        <v>0</v>
      </c>
      <c r="U132">
        <v>2250</v>
      </c>
      <c r="AT132">
        <v>0.5</v>
      </c>
      <c r="AU132" t="s">
        <v>69</v>
      </c>
      <c r="AV132" t="s">
        <v>89</v>
      </c>
      <c r="AX132" t="s">
        <v>1545</v>
      </c>
    </row>
    <row r="133" spans="1:50" x14ac:dyDescent="0.25">
      <c r="A133" t="s">
        <v>18</v>
      </c>
      <c r="B133" t="s">
        <v>48</v>
      </c>
      <c r="C133" t="s">
        <v>1078</v>
      </c>
      <c r="D133" t="s">
        <v>1078</v>
      </c>
      <c r="E133" t="s">
        <v>1272</v>
      </c>
      <c r="F133" t="s">
        <v>292</v>
      </c>
      <c r="G133" t="s">
        <v>1397</v>
      </c>
      <c r="H133" t="s">
        <v>1463</v>
      </c>
      <c r="I133" t="s">
        <v>1502</v>
      </c>
      <c r="J133" t="s">
        <v>29</v>
      </c>
      <c r="K133">
        <v>14</v>
      </c>
      <c r="N133">
        <v>72429.600000000006</v>
      </c>
      <c r="O133">
        <v>0</v>
      </c>
      <c r="P133">
        <v>40320</v>
      </c>
      <c r="Q133">
        <v>30000</v>
      </c>
      <c r="R133">
        <v>0</v>
      </c>
      <c r="S133">
        <v>0</v>
      </c>
      <c r="T133">
        <v>0</v>
      </c>
      <c r="U133">
        <v>2109.6</v>
      </c>
      <c r="AP133">
        <v>43066</v>
      </c>
      <c r="AT133">
        <v>0.5</v>
      </c>
      <c r="AU133" t="s">
        <v>3</v>
      </c>
      <c r="AV133" t="s">
        <v>89</v>
      </c>
      <c r="AW133" s="65" t="s">
        <v>644</v>
      </c>
      <c r="AX133" t="s">
        <v>1546</v>
      </c>
    </row>
    <row r="134" spans="1:50" x14ac:dyDescent="0.25">
      <c r="A134" t="s">
        <v>18</v>
      </c>
      <c r="B134" t="s">
        <v>48</v>
      </c>
      <c r="C134" t="s">
        <v>1079</v>
      </c>
      <c r="D134" t="s">
        <v>1079</v>
      </c>
      <c r="E134" t="s">
        <v>1261</v>
      </c>
      <c r="F134" t="s">
        <v>1261</v>
      </c>
      <c r="G134" t="s">
        <v>1398</v>
      </c>
      <c r="H134" t="s">
        <v>1261</v>
      </c>
      <c r="I134" t="s">
        <v>1502</v>
      </c>
      <c r="J134" t="s">
        <v>29</v>
      </c>
      <c r="K134" t="s">
        <v>911</v>
      </c>
      <c r="N134">
        <v>21630</v>
      </c>
      <c r="O134">
        <v>0</v>
      </c>
      <c r="P134">
        <v>21000</v>
      </c>
      <c r="Q134">
        <v>0</v>
      </c>
      <c r="R134">
        <v>0</v>
      </c>
      <c r="S134">
        <v>0</v>
      </c>
      <c r="T134">
        <v>0</v>
      </c>
      <c r="U134">
        <v>630</v>
      </c>
      <c r="AP134">
        <v>43026</v>
      </c>
      <c r="AT134">
        <v>0.5</v>
      </c>
      <c r="AU134" t="s">
        <v>1</v>
      </c>
      <c r="AV134" t="s">
        <v>89</v>
      </c>
      <c r="AX134" t="s">
        <v>1547</v>
      </c>
    </row>
    <row r="135" spans="1:50" x14ac:dyDescent="0.25">
      <c r="A135" t="s">
        <v>18</v>
      </c>
      <c r="B135" t="s">
        <v>48</v>
      </c>
      <c r="C135" t="s">
        <v>1080</v>
      </c>
      <c r="D135" t="s">
        <v>1080</v>
      </c>
      <c r="E135" t="s">
        <v>1273</v>
      </c>
      <c r="F135" t="s">
        <v>292</v>
      </c>
      <c r="G135" t="s">
        <v>1399</v>
      </c>
      <c r="H135" t="s">
        <v>1464</v>
      </c>
      <c r="I135" t="s">
        <v>1502</v>
      </c>
      <c r="J135" t="s">
        <v>29</v>
      </c>
      <c r="K135" t="s">
        <v>1513</v>
      </c>
      <c r="N135">
        <v>417150</v>
      </c>
      <c r="O135">
        <v>0</v>
      </c>
      <c r="P135">
        <v>0</v>
      </c>
      <c r="Q135">
        <v>405000</v>
      </c>
      <c r="R135">
        <v>0</v>
      </c>
      <c r="S135">
        <v>0</v>
      </c>
      <c r="T135">
        <v>0</v>
      </c>
      <c r="U135">
        <v>12150</v>
      </c>
      <c r="AP135">
        <v>42999</v>
      </c>
      <c r="AQ135">
        <v>43112</v>
      </c>
      <c r="AT135">
        <v>0.5</v>
      </c>
      <c r="AU135" t="s">
        <v>69</v>
      </c>
      <c r="AV135" t="s">
        <v>89</v>
      </c>
      <c r="AX135" t="s">
        <v>1548</v>
      </c>
    </row>
    <row r="136" spans="1:50" x14ac:dyDescent="0.25">
      <c r="A136" t="s">
        <v>18</v>
      </c>
      <c r="B136" t="s">
        <v>48</v>
      </c>
      <c r="C136" t="s">
        <v>1081</v>
      </c>
      <c r="D136" t="s">
        <v>1081</v>
      </c>
      <c r="E136" t="s">
        <v>1274</v>
      </c>
      <c r="F136" t="s">
        <v>1372</v>
      </c>
      <c r="G136" t="s">
        <v>1400</v>
      </c>
      <c r="H136" t="s">
        <v>1465</v>
      </c>
      <c r="I136" t="s">
        <v>1502</v>
      </c>
      <c r="J136" t="s">
        <v>29</v>
      </c>
      <c r="K136" t="s">
        <v>1514</v>
      </c>
      <c r="N136">
        <v>123600</v>
      </c>
      <c r="O136">
        <v>0</v>
      </c>
      <c r="P136">
        <v>0</v>
      </c>
      <c r="Q136">
        <v>120000</v>
      </c>
      <c r="R136">
        <v>0</v>
      </c>
      <c r="S136">
        <v>0</v>
      </c>
      <c r="T136">
        <v>0</v>
      </c>
      <c r="U136">
        <v>3600</v>
      </c>
      <c r="AP136">
        <v>43039</v>
      </c>
      <c r="AT136">
        <v>0.5</v>
      </c>
      <c r="AU136" t="s">
        <v>69</v>
      </c>
      <c r="AV136" t="s">
        <v>89</v>
      </c>
      <c r="AX136" t="s">
        <v>1549</v>
      </c>
    </row>
    <row r="137" spans="1:50" x14ac:dyDescent="0.25">
      <c r="A137" t="s">
        <v>18</v>
      </c>
      <c r="B137" t="s">
        <v>48</v>
      </c>
      <c r="C137" t="s">
        <v>1082</v>
      </c>
      <c r="D137" t="s">
        <v>1082</v>
      </c>
      <c r="E137" t="s">
        <v>1275</v>
      </c>
      <c r="F137" t="s">
        <v>1373</v>
      </c>
      <c r="G137" t="s">
        <v>1401</v>
      </c>
      <c r="H137" t="s">
        <v>1466</v>
      </c>
      <c r="I137" t="s">
        <v>1502</v>
      </c>
      <c r="J137" t="s">
        <v>29</v>
      </c>
      <c r="K137" t="s">
        <v>911</v>
      </c>
      <c r="N137">
        <v>21630</v>
      </c>
      <c r="O137">
        <v>0</v>
      </c>
      <c r="P137">
        <v>21000</v>
      </c>
      <c r="Q137">
        <v>0</v>
      </c>
      <c r="R137">
        <v>0</v>
      </c>
      <c r="S137">
        <v>0</v>
      </c>
      <c r="T137">
        <v>0</v>
      </c>
      <c r="U137">
        <v>630</v>
      </c>
      <c r="AP137">
        <v>43039</v>
      </c>
      <c r="AT137">
        <v>0.5</v>
      </c>
      <c r="AU137" t="s">
        <v>69</v>
      </c>
      <c r="AV137" t="s">
        <v>89</v>
      </c>
      <c r="AX137" t="s">
        <v>1261</v>
      </c>
    </row>
    <row r="138" spans="1:50" x14ac:dyDescent="0.25">
      <c r="A138" t="s">
        <v>18</v>
      </c>
      <c r="B138" t="s">
        <v>48</v>
      </c>
      <c r="C138" t="s">
        <v>863</v>
      </c>
      <c r="D138" t="s">
        <v>863</v>
      </c>
      <c r="E138" t="s">
        <v>1261</v>
      </c>
      <c r="F138" t="s">
        <v>1261</v>
      </c>
      <c r="G138" t="s">
        <v>1402</v>
      </c>
      <c r="H138">
        <v>0</v>
      </c>
      <c r="I138" t="s">
        <v>1502</v>
      </c>
      <c r="J138" t="s">
        <v>29</v>
      </c>
      <c r="K138" t="s">
        <v>911</v>
      </c>
      <c r="N138">
        <v>111240</v>
      </c>
      <c r="O138">
        <v>0</v>
      </c>
      <c r="P138">
        <v>0</v>
      </c>
      <c r="Q138">
        <v>108000</v>
      </c>
      <c r="R138">
        <v>0</v>
      </c>
      <c r="S138">
        <v>0</v>
      </c>
      <c r="T138">
        <v>0</v>
      </c>
      <c r="U138">
        <v>3240</v>
      </c>
      <c r="AT138">
        <v>0.5</v>
      </c>
      <c r="AU138" t="s">
        <v>69</v>
      </c>
      <c r="AV138" t="s">
        <v>89</v>
      </c>
      <c r="AX138" t="s">
        <v>1549</v>
      </c>
    </row>
    <row r="139" spans="1:50" x14ac:dyDescent="0.25">
      <c r="A139" t="s">
        <v>18</v>
      </c>
      <c r="B139" t="s">
        <v>48</v>
      </c>
      <c r="C139" t="s">
        <v>1083</v>
      </c>
      <c r="D139" t="s">
        <v>1083</v>
      </c>
      <c r="E139" t="s">
        <v>1276</v>
      </c>
      <c r="F139" t="s">
        <v>205</v>
      </c>
      <c r="G139" t="s">
        <v>1403</v>
      </c>
      <c r="H139" t="s">
        <v>1467</v>
      </c>
      <c r="I139" t="s">
        <v>1502</v>
      </c>
      <c r="J139" t="s">
        <v>29</v>
      </c>
      <c r="K139" t="s">
        <v>1514</v>
      </c>
      <c r="N139">
        <v>25750</v>
      </c>
      <c r="O139">
        <v>25000</v>
      </c>
      <c r="P139">
        <v>0</v>
      </c>
      <c r="Q139">
        <v>0</v>
      </c>
      <c r="R139">
        <v>0</v>
      </c>
      <c r="S139">
        <v>0</v>
      </c>
      <c r="T139">
        <v>0</v>
      </c>
      <c r="U139">
        <v>750</v>
      </c>
      <c r="AP139">
        <v>43068</v>
      </c>
      <c r="AT139">
        <v>0.5</v>
      </c>
      <c r="AU139" t="s">
        <v>69</v>
      </c>
      <c r="AV139" t="s">
        <v>89</v>
      </c>
      <c r="AX139" t="s">
        <v>1550</v>
      </c>
    </row>
    <row r="140" spans="1:50" x14ac:dyDescent="0.25">
      <c r="A140" t="s">
        <v>18</v>
      </c>
      <c r="B140" t="s">
        <v>48</v>
      </c>
      <c r="C140" t="s">
        <v>1084</v>
      </c>
      <c r="D140" t="s">
        <v>1084</v>
      </c>
      <c r="E140" t="s">
        <v>1277</v>
      </c>
      <c r="F140" t="s">
        <v>1374</v>
      </c>
      <c r="G140" t="s">
        <v>1404</v>
      </c>
      <c r="H140" t="s">
        <v>1468</v>
      </c>
      <c r="I140" t="s">
        <v>1502</v>
      </c>
      <c r="J140" t="s">
        <v>29</v>
      </c>
      <c r="K140" t="s">
        <v>1509</v>
      </c>
      <c r="N140">
        <v>16068</v>
      </c>
      <c r="O140">
        <v>0</v>
      </c>
      <c r="P140">
        <v>0</v>
      </c>
      <c r="Q140">
        <v>15600</v>
      </c>
      <c r="R140">
        <v>0</v>
      </c>
      <c r="S140">
        <v>0</v>
      </c>
      <c r="T140">
        <v>0</v>
      </c>
      <c r="U140">
        <v>468</v>
      </c>
      <c r="AP140">
        <v>43018</v>
      </c>
      <c r="AT140">
        <v>0.5</v>
      </c>
      <c r="AU140" t="s">
        <v>69</v>
      </c>
      <c r="AV140" t="s">
        <v>89</v>
      </c>
      <c r="AX140" t="s">
        <v>1551</v>
      </c>
    </row>
    <row r="141" spans="1:50" x14ac:dyDescent="0.25">
      <c r="A141" t="s">
        <v>18</v>
      </c>
      <c r="B141" t="s">
        <v>48</v>
      </c>
      <c r="C141" t="s">
        <v>860</v>
      </c>
      <c r="D141" t="s">
        <v>860</v>
      </c>
      <c r="E141" t="s">
        <v>1278</v>
      </c>
      <c r="F141" t="s">
        <v>1370</v>
      </c>
      <c r="G141" t="s">
        <v>1405</v>
      </c>
      <c r="H141" t="s">
        <v>1469</v>
      </c>
      <c r="I141" t="s">
        <v>1502</v>
      </c>
      <c r="J141" t="s">
        <v>29</v>
      </c>
      <c r="K141">
        <v>23</v>
      </c>
      <c r="N141">
        <v>56856</v>
      </c>
      <c r="O141">
        <v>0</v>
      </c>
      <c r="P141">
        <v>55200</v>
      </c>
      <c r="Q141">
        <v>0</v>
      </c>
      <c r="R141">
        <v>0</v>
      </c>
      <c r="S141">
        <v>0</v>
      </c>
      <c r="T141">
        <v>0</v>
      </c>
      <c r="U141">
        <v>1656</v>
      </c>
      <c r="AP141">
        <v>43018</v>
      </c>
      <c r="AQ141">
        <v>43112</v>
      </c>
      <c r="AT141">
        <v>0.5</v>
      </c>
      <c r="AU141" t="s">
        <v>69</v>
      </c>
      <c r="AV141" t="s">
        <v>89</v>
      </c>
      <c r="AX141" t="s">
        <v>1552</v>
      </c>
    </row>
    <row r="142" spans="1:50" x14ac:dyDescent="0.25">
      <c r="A142" t="s">
        <v>18</v>
      </c>
      <c r="B142" t="s">
        <v>48</v>
      </c>
      <c r="C142" t="s">
        <v>1085</v>
      </c>
      <c r="D142" t="s">
        <v>1085</v>
      </c>
      <c r="E142" t="s">
        <v>1261</v>
      </c>
      <c r="F142" t="s">
        <v>1261</v>
      </c>
      <c r="G142" t="s">
        <v>1406</v>
      </c>
      <c r="H142">
        <v>0</v>
      </c>
      <c r="I142" t="s">
        <v>1502</v>
      </c>
      <c r="J142" t="s">
        <v>44</v>
      </c>
      <c r="K142" t="s">
        <v>1515</v>
      </c>
      <c r="N142">
        <v>46350</v>
      </c>
      <c r="O142">
        <v>0</v>
      </c>
      <c r="P142">
        <v>45000</v>
      </c>
      <c r="Q142">
        <v>0</v>
      </c>
      <c r="R142">
        <v>0</v>
      </c>
      <c r="S142">
        <v>0</v>
      </c>
      <c r="T142">
        <v>0</v>
      </c>
      <c r="U142">
        <v>1350</v>
      </c>
      <c r="AT142">
        <v>0.5</v>
      </c>
      <c r="AU142" t="s">
        <v>69</v>
      </c>
      <c r="AV142" t="s">
        <v>89</v>
      </c>
      <c r="AX142" t="s">
        <v>1553</v>
      </c>
    </row>
    <row r="143" spans="1:50" x14ac:dyDescent="0.25">
      <c r="A143" t="s">
        <v>18</v>
      </c>
      <c r="B143" t="s">
        <v>48</v>
      </c>
      <c r="C143" t="s">
        <v>1086</v>
      </c>
      <c r="D143" t="s">
        <v>1086</v>
      </c>
      <c r="E143" t="s">
        <v>1279</v>
      </c>
      <c r="F143" t="s">
        <v>1368</v>
      </c>
      <c r="G143" t="s">
        <v>1407</v>
      </c>
      <c r="H143" t="s">
        <v>1470</v>
      </c>
      <c r="I143" t="s">
        <v>1502</v>
      </c>
      <c r="J143" t="s">
        <v>29</v>
      </c>
      <c r="K143">
        <v>92</v>
      </c>
      <c r="N143">
        <v>901250</v>
      </c>
      <c r="O143">
        <v>0</v>
      </c>
      <c r="P143">
        <v>0</v>
      </c>
      <c r="Q143">
        <v>875000</v>
      </c>
      <c r="R143">
        <v>0</v>
      </c>
      <c r="S143">
        <v>0</v>
      </c>
      <c r="T143">
        <v>0</v>
      </c>
      <c r="U143">
        <v>26250</v>
      </c>
      <c r="AT143">
        <v>0.5</v>
      </c>
      <c r="AU143" t="s">
        <v>69</v>
      </c>
      <c r="AV143" t="s">
        <v>89</v>
      </c>
      <c r="AX143" t="s">
        <v>1554</v>
      </c>
    </row>
    <row r="144" spans="1:50" x14ac:dyDescent="0.25">
      <c r="A144" t="s">
        <v>18</v>
      </c>
      <c r="B144" t="s">
        <v>48</v>
      </c>
      <c r="C144" t="s">
        <v>1087</v>
      </c>
      <c r="D144" t="s">
        <v>1087</v>
      </c>
      <c r="E144" t="s">
        <v>1280</v>
      </c>
      <c r="F144" t="s">
        <v>1373</v>
      </c>
      <c r="G144" t="s">
        <v>1408</v>
      </c>
      <c r="H144" t="s">
        <v>1471</v>
      </c>
      <c r="I144" t="s">
        <v>1502</v>
      </c>
      <c r="J144" t="s">
        <v>29</v>
      </c>
      <c r="K144" t="s">
        <v>1516</v>
      </c>
      <c r="N144">
        <v>46350</v>
      </c>
      <c r="O144">
        <v>0</v>
      </c>
      <c r="P144">
        <v>0</v>
      </c>
      <c r="Q144">
        <v>45000</v>
      </c>
      <c r="R144">
        <v>0</v>
      </c>
      <c r="S144">
        <v>0</v>
      </c>
      <c r="T144">
        <v>0</v>
      </c>
      <c r="U144">
        <v>1350</v>
      </c>
      <c r="AP144">
        <v>43075</v>
      </c>
      <c r="AT144">
        <v>0.5</v>
      </c>
      <c r="AU144" t="s">
        <v>69</v>
      </c>
      <c r="AV144" t="s">
        <v>89</v>
      </c>
      <c r="AX144" t="s">
        <v>1549</v>
      </c>
    </row>
    <row r="145" spans="1:50" x14ac:dyDescent="0.25">
      <c r="A145" t="s">
        <v>18</v>
      </c>
      <c r="B145" t="s">
        <v>48</v>
      </c>
      <c r="C145" t="s">
        <v>1088</v>
      </c>
      <c r="D145" t="s">
        <v>1088</v>
      </c>
      <c r="E145" t="s">
        <v>1281</v>
      </c>
      <c r="F145" t="s">
        <v>1371</v>
      </c>
      <c r="G145" t="s">
        <v>1409</v>
      </c>
      <c r="H145">
        <v>0</v>
      </c>
      <c r="I145" t="s">
        <v>1502</v>
      </c>
      <c r="J145" t="s">
        <v>33</v>
      </c>
      <c r="K145" t="s">
        <v>1511</v>
      </c>
      <c r="N145">
        <v>0</v>
      </c>
      <c r="O145">
        <v>0</v>
      </c>
      <c r="P145">
        <v>0</v>
      </c>
      <c r="Q145">
        <v>0</v>
      </c>
      <c r="R145">
        <v>0</v>
      </c>
      <c r="S145">
        <v>0</v>
      </c>
      <c r="T145">
        <v>0</v>
      </c>
      <c r="U145">
        <v>0</v>
      </c>
      <c r="AT145">
        <v>0.5</v>
      </c>
      <c r="AU145" t="s">
        <v>69</v>
      </c>
      <c r="AV145" t="s">
        <v>89</v>
      </c>
      <c r="AX145" t="s">
        <v>1511</v>
      </c>
    </row>
    <row r="146" spans="1:50" x14ac:dyDescent="0.25">
      <c r="A146" t="s">
        <v>18</v>
      </c>
      <c r="B146" t="s">
        <v>48</v>
      </c>
      <c r="C146" t="s">
        <v>1089</v>
      </c>
      <c r="D146" t="s">
        <v>1089</v>
      </c>
      <c r="E146" t="s">
        <v>1282</v>
      </c>
      <c r="F146" t="s">
        <v>1370</v>
      </c>
      <c r="G146" t="s">
        <v>1410</v>
      </c>
      <c r="H146" t="s">
        <v>1472</v>
      </c>
      <c r="I146" t="s">
        <v>1502</v>
      </c>
      <c r="J146" t="s">
        <v>392</v>
      </c>
      <c r="K146" t="s">
        <v>1516</v>
      </c>
      <c r="N146">
        <v>15450</v>
      </c>
      <c r="O146">
        <v>0</v>
      </c>
      <c r="P146">
        <v>15000</v>
      </c>
      <c r="Q146">
        <v>0</v>
      </c>
      <c r="R146">
        <v>0</v>
      </c>
      <c r="S146">
        <v>0</v>
      </c>
      <c r="T146">
        <v>0</v>
      </c>
      <c r="U146">
        <v>450</v>
      </c>
      <c r="AP146">
        <v>43039</v>
      </c>
      <c r="AT146">
        <v>0.5</v>
      </c>
      <c r="AU146" t="s">
        <v>69</v>
      </c>
      <c r="AV146" t="s">
        <v>89</v>
      </c>
      <c r="AX146" t="s">
        <v>1555</v>
      </c>
    </row>
    <row r="147" spans="1:50" x14ac:dyDescent="0.25">
      <c r="A147" t="s">
        <v>18</v>
      </c>
      <c r="B147" t="s">
        <v>48</v>
      </c>
      <c r="C147" t="s">
        <v>1090</v>
      </c>
      <c r="D147" t="s">
        <v>1090</v>
      </c>
      <c r="E147" t="s">
        <v>1283</v>
      </c>
      <c r="F147" t="s">
        <v>77</v>
      </c>
      <c r="G147" t="s">
        <v>1411</v>
      </c>
      <c r="H147" t="s">
        <v>1473</v>
      </c>
      <c r="I147" t="s">
        <v>1502</v>
      </c>
      <c r="J147" t="s">
        <v>44</v>
      </c>
      <c r="K147">
        <v>174</v>
      </c>
      <c r="N147">
        <v>161298</v>
      </c>
      <c r="O147">
        <v>0</v>
      </c>
      <c r="P147">
        <v>156600</v>
      </c>
      <c r="Q147">
        <v>0</v>
      </c>
      <c r="R147">
        <v>0</v>
      </c>
      <c r="S147">
        <v>0</v>
      </c>
      <c r="T147">
        <v>0</v>
      </c>
      <c r="U147">
        <v>4698</v>
      </c>
      <c r="AQ147">
        <v>43112</v>
      </c>
      <c r="AT147">
        <v>0.5</v>
      </c>
      <c r="AU147" t="s">
        <v>69</v>
      </c>
      <c r="AV147" t="s">
        <v>89</v>
      </c>
      <c r="AX147" t="s">
        <v>1553</v>
      </c>
    </row>
    <row r="148" spans="1:50" x14ac:dyDescent="0.25">
      <c r="A148" t="s">
        <v>18</v>
      </c>
      <c r="B148" t="s">
        <v>48</v>
      </c>
      <c r="C148" t="s">
        <v>1091</v>
      </c>
      <c r="D148" t="s">
        <v>1091</v>
      </c>
      <c r="E148" t="s">
        <v>1284</v>
      </c>
      <c r="F148" t="s">
        <v>205</v>
      </c>
      <c r="G148" t="s">
        <v>1412</v>
      </c>
      <c r="H148" t="s">
        <v>1474</v>
      </c>
      <c r="I148" t="s">
        <v>1502</v>
      </c>
      <c r="J148" t="s">
        <v>29</v>
      </c>
      <c r="K148" t="s">
        <v>911</v>
      </c>
      <c r="N148">
        <v>41200</v>
      </c>
      <c r="O148">
        <v>0</v>
      </c>
      <c r="P148">
        <v>40000</v>
      </c>
      <c r="Q148">
        <v>0</v>
      </c>
      <c r="R148">
        <v>0</v>
      </c>
      <c r="S148">
        <v>0</v>
      </c>
      <c r="T148">
        <v>0</v>
      </c>
      <c r="U148">
        <v>1200</v>
      </c>
      <c r="V148">
        <v>35200</v>
      </c>
      <c r="W148">
        <v>43042</v>
      </c>
      <c r="X148">
        <v>35200</v>
      </c>
      <c r="Y148">
        <v>43050</v>
      </c>
      <c r="AP148">
        <v>43074</v>
      </c>
      <c r="AT148">
        <v>0.5</v>
      </c>
      <c r="AU148" t="s">
        <v>3</v>
      </c>
      <c r="AV148" t="s">
        <v>89</v>
      </c>
      <c r="AX148" t="s">
        <v>1556</v>
      </c>
    </row>
    <row r="149" spans="1:50" x14ac:dyDescent="0.25">
      <c r="A149" t="s">
        <v>18</v>
      </c>
      <c r="B149" t="s">
        <v>48</v>
      </c>
      <c r="C149" t="s">
        <v>1092</v>
      </c>
      <c r="D149" t="s">
        <v>1092</v>
      </c>
      <c r="E149" t="s">
        <v>1285</v>
      </c>
      <c r="F149" t="s">
        <v>1372</v>
      </c>
      <c r="G149" t="s">
        <v>1413</v>
      </c>
      <c r="H149" t="s">
        <v>1475</v>
      </c>
      <c r="I149" t="s">
        <v>1502</v>
      </c>
      <c r="J149" t="s">
        <v>29</v>
      </c>
      <c r="K149" t="s">
        <v>911</v>
      </c>
      <c r="N149">
        <v>21630</v>
      </c>
      <c r="O149">
        <v>0</v>
      </c>
      <c r="P149">
        <v>21000</v>
      </c>
      <c r="Q149">
        <v>0</v>
      </c>
      <c r="R149">
        <v>0</v>
      </c>
      <c r="S149">
        <v>0</v>
      </c>
      <c r="T149">
        <v>0</v>
      </c>
      <c r="U149">
        <v>630</v>
      </c>
      <c r="AP149">
        <v>43031</v>
      </c>
      <c r="AT149">
        <v>0.5</v>
      </c>
      <c r="AU149" t="s">
        <v>69</v>
      </c>
      <c r="AV149" t="s">
        <v>89</v>
      </c>
      <c r="AX149" t="s">
        <v>1557</v>
      </c>
    </row>
    <row r="150" spans="1:50" x14ac:dyDescent="0.25">
      <c r="A150" t="s">
        <v>18</v>
      </c>
      <c r="B150" t="s">
        <v>48</v>
      </c>
      <c r="C150" t="s">
        <v>1093</v>
      </c>
      <c r="D150" t="s">
        <v>1215</v>
      </c>
      <c r="E150" t="s">
        <v>1286</v>
      </c>
      <c r="F150" t="s">
        <v>1370</v>
      </c>
      <c r="G150" t="s">
        <v>1414</v>
      </c>
      <c r="H150" t="s">
        <v>1476</v>
      </c>
      <c r="I150" t="s">
        <v>1502</v>
      </c>
      <c r="J150" t="s">
        <v>36</v>
      </c>
      <c r="K150" t="s">
        <v>1517</v>
      </c>
      <c r="N150">
        <v>695250</v>
      </c>
      <c r="O150">
        <v>675000</v>
      </c>
      <c r="P150">
        <v>0</v>
      </c>
      <c r="Q150">
        <v>0</v>
      </c>
      <c r="R150">
        <v>0</v>
      </c>
      <c r="S150">
        <v>0</v>
      </c>
      <c r="T150">
        <v>0</v>
      </c>
      <c r="U150">
        <v>20250</v>
      </c>
      <c r="AP150">
        <v>43063</v>
      </c>
      <c r="AQ150">
        <v>43111</v>
      </c>
      <c r="AT150">
        <v>0.5</v>
      </c>
      <c r="AU150" t="s">
        <v>3</v>
      </c>
      <c r="AV150" t="s">
        <v>89</v>
      </c>
      <c r="AX150" t="s">
        <v>1558</v>
      </c>
    </row>
    <row r="151" spans="1:50" x14ac:dyDescent="0.25">
      <c r="A151" t="s">
        <v>18</v>
      </c>
      <c r="B151" t="s">
        <v>48</v>
      </c>
      <c r="C151" t="s">
        <v>1094</v>
      </c>
      <c r="D151" t="s">
        <v>1094</v>
      </c>
      <c r="E151" t="s">
        <v>1287</v>
      </c>
      <c r="F151" t="s">
        <v>292</v>
      </c>
      <c r="G151" t="s">
        <v>1415</v>
      </c>
      <c r="H151" t="s">
        <v>1477</v>
      </c>
      <c r="I151" t="s">
        <v>1502</v>
      </c>
      <c r="J151" t="s">
        <v>29</v>
      </c>
      <c r="K151" t="s">
        <v>1509</v>
      </c>
      <c r="N151">
        <v>37080</v>
      </c>
      <c r="O151">
        <v>0</v>
      </c>
      <c r="P151">
        <v>36000</v>
      </c>
      <c r="Q151">
        <v>0</v>
      </c>
      <c r="R151">
        <v>0</v>
      </c>
      <c r="S151">
        <v>0</v>
      </c>
      <c r="T151">
        <v>0</v>
      </c>
      <c r="U151">
        <v>1080</v>
      </c>
      <c r="V151">
        <v>14000</v>
      </c>
      <c r="W151">
        <v>43073</v>
      </c>
      <c r="X151">
        <v>36000</v>
      </c>
      <c r="Y151">
        <v>43082</v>
      </c>
      <c r="AP151">
        <v>43075</v>
      </c>
      <c r="AT151">
        <v>0.5</v>
      </c>
      <c r="AU151" t="s">
        <v>3</v>
      </c>
      <c r="AV151" t="s">
        <v>89</v>
      </c>
      <c r="AW151" s="65" t="s">
        <v>62</v>
      </c>
      <c r="AX151" t="s">
        <v>1559</v>
      </c>
    </row>
    <row r="152" spans="1:50" x14ac:dyDescent="0.25">
      <c r="A152" t="s">
        <v>18</v>
      </c>
      <c r="B152" t="s">
        <v>48</v>
      </c>
      <c r="C152" t="s">
        <v>1095</v>
      </c>
      <c r="D152" t="s">
        <v>1095</v>
      </c>
      <c r="E152" t="s">
        <v>1261</v>
      </c>
      <c r="F152" t="s">
        <v>1261</v>
      </c>
      <c r="G152" t="s">
        <v>1261</v>
      </c>
      <c r="H152" t="s">
        <v>1261</v>
      </c>
      <c r="I152" t="s">
        <v>1502</v>
      </c>
      <c r="J152" t="s">
        <v>29</v>
      </c>
      <c r="K152">
        <v>3</v>
      </c>
      <c r="N152">
        <v>22248</v>
      </c>
      <c r="O152">
        <v>0</v>
      </c>
      <c r="P152">
        <v>0</v>
      </c>
      <c r="Q152">
        <v>21600</v>
      </c>
      <c r="R152">
        <v>0</v>
      </c>
      <c r="S152">
        <v>0</v>
      </c>
      <c r="T152">
        <v>0</v>
      </c>
      <c r="U152">
        <v>648</v>
      </c>
      <c r="AT152">
        <v>0.5</v>
      </c>
      <c r="AU152" t="s">
        <v>1</v>
      </c>
      <c r="AV152" t="s">
        <v>89</v>
      </c>
      <c r="AX152" t="s">
        <v>1560</v>
      </c>
    </row>
    <row r="153" spans="1:50" x14ac:dyDescent="0.25">
      <c r="A153" t="s">
        <v>18</v>
      </c>
      <c r="B153" t="s">
        <v>48</v>
      </c>
      <c r="C153" t="s">
        <v>845</v>
      </c>
      <c r="D153" t="s">
        <v>845</v>
      </c>
      <c r="E153" t="s">
        <v>1288</v>
      </c>
      <c r="F153" t="s">
        <v>1368</v>
      </c>
      <c r="G153" t="s">
        <v>1416</v>
      </c>
      <c r="H153" t="s">
        <v>1478</v>
      </c>
      <c r="I153" t="s">
        <v>1502</v>
      </c>
      <c r="J153" t="s">
        <v>39</v>
      </c>
      <c r="K153" t="s">
        <v>1518</v>
      </c>
      <c r="N153">
        <v>2247048</v>
      </c>
      <c r="O153">
        <v>2181600</v>
      </c>
      <c r="P153">
        <v>0</v>
      </c>
      <c r="Q153">
        <v>0</v>
      </c>
      <c r="R153">
        <v>0</v>
      </c>
      <c r="S153">
        <v>0</v>
      </c>
      <c r="T153">
        <v>0</v>
      </c>
      <c r="U153">
        <v>65448</v>
      </c>
      <c r="AT153">
        <v>0.5</v>
      </c>
      <c r="AU153" t="s">
        <v>2</v>
      </c>
      <c r="AV153" t="s">
        <v>89</v>
      </c>
      <c r="AX153" t="s">
        <v>1561</v>
      </c>
    </row>
    <row r="154" spans="1:50" x14ac:dyDescent="0.25">
      <c r="A154" t="s">
        <v>18</v>
      </c>
      <c r="B154" t="s">
        <v>48</v>
      </c>
      <c r="C154" t="s">
        <v>1096</v>
      </c>
      <c r="D154" t="s">
        <v>1096</v>
      </c>
      <c r="E154" t="s">
        <v>1261</v>
      </c>
      <c r="F154" t="s">
        <v>1261</v>
      </c>
      <c r="G154" t="s">
        <v>1261</v>
      </c>
      <c r="H154" t="s">
        <v>1261</v>
      </c>
      <c r="I154" t="s">
        <v>1502</v>
      </c>
      <c r="J154" t="s">
        <v>29</v>
      </c>
      <c r="K154">
        <v>5</v>
      </c>
      <c r="N154">
        <v>37080</v>
      </c>
      <c r="O154">
        <v>0</v>
      </c>
      <c r="P154">
        <v>0</v>
      </c>
      <c r="Q154">
        <v>36000</v>
      </c>
      <c r="R154">
        <v>0</v>
      </c>
      <c r="S154">
        <v>0</v>
      </c>
      <c r="T154">
        <v>0</v>
      </c>
      <c r="U154">
        <v>1080</v>
      </c>
      <c r="AT154">
        <v>0.5</v>
      </c>
      <c r="AU154" t="s">
        <v>1</v>
      </c>
      <c r="AV154" t="s">
        <v>89</v>
      </c>
      <c r="AX154" t="s">
        <v>1562</v>
      </c>
    </row>
    <row r="155" spans="1:50" x14ac:dyDescent="0.25">
      <c r="A155" t="s">
        <v>18</v>
      </c>
      <c r="B155" t="s">
        <v>48</v>
      </c>
      <c r="C155" t="s">
        <v>1097</v>
      </c>
      <c r="D155" t="s">
        <v>1097</v>
      </c>
      <c r="E155" t="s">
        <v>1261</v>
      </c>
      <c r="F155" t="s">
        <v>1261</v>
      </c>
      <c r="G155" t="s">
        <v>1417</v>
      </c>
      <c r="H155" t="s">
        <v>1479</v>
      </c>
      <c r="I155" t="s">
        <v>1502</v>
      </c>
      <c r="J155" t="s">
        <v>29</v>
      </c>
      <c r="K155" t="s">
        <v>1519</v>
      </c>
      <c r="N155">
        <v>37080</v>
      </c>
      <c r="O155">
        <v>0</v>
      </c>
      <c r="P155">
        <v>0</v>
      </c>
      <c r="Q155">
        <v>36000</v>
      </c>
      <c r="R155">
        <v>0</v>
      </c>
      <c r="S155">
        <v>0</v>
      </c>
      <c r="T155">
        <v>0</v>
      </c>
      <c r="U155">
        <v>1080</v>
      </c>
      <c r="AT155">
        <v>0.5</v>
      </c>
      <c r="AU155" t="s">
        <v>69</v>
      </c>
      <c r="AV155" t="s">
        <v>89</v>
      </c>
      <c r="AX155" t="s">
        <v>1563</v>
      </c>
    </row>
    <row r="156" spans="1:50" x14ac:dyDescent="0.25">
      <c r="A156" t="s">
        <v>18</v>
      </c>
      <c r="B156" t="s">
        <v>48</v>
      </c>
      <c r="C156" t="s">
        <v>1098</v>
      </c>
      <c r="D156" t="s">
        <v>1098</v>
      </c>
      <c r="E156" t="s">
        <v>1289</v>
      </c>
      <c r="F156" t="s">
        <v>1375</v>
      </c>
      <c r="G156" t="s">
        <v>1418</v>
      </c>
      <c r="H156">
        <v>0</v>
      </c>
      <c r="I156" t="s">
        <v>1502</v>
      </c>
      <c r="J156" t="s">
        <v>45</v>
      </c>
      <c r="K156">
        <v>1</v>
      </c>
      <c r="N156">
        <v>21630</v>
      </c>
      <c r="O156">
        <v>0</v>
      </c>
      <c r="P156">
        <v>21000</v>
      </c>
      <c r="Q156">
        <v>0</v>
      </c>
      <c r="R156">
        <v>0</v>
      </c>
      <c r="S156">
        <v>0</v>
      </c>
      <c r="T156">
        <v>0</v>
      </c>
      <c r="U156">
        <v>630</v>
      </c>
      <c r="AT156">
        <v>0.5</v>
      </c>
      <c r="AU156" t="s">
        <v>69</v>
      </c>
      <c r="AV156" t="s">
        <v>89</v>
      </c>
      <c r="AX156" t="s">
        <v>1261</v>
      </c>
    </row>
    <row r="157" spans="1:50" x14ac:dyDescent="0.25">
      <c r="A157" t="s">
        <v>18</v>
      </c>
      <c r="B157" t="s">
        <v>48</v>
      </c>
      <c r="C157" t="s">
        <v>865</v>
      </c>
      <c r="D157" t="s">
        <v>865</v>
      </c>
      <c r="E157" t="s">
        <v>1261</v>
      </c>
      <c r="F157" t="s">
        <v>1261</v>
      </c>
      <c r="G157" t="s">
        <v>1419</v>
      </c>
      <c r="H157">
        <v>0</v>
      </c>
      <c r="I157" t="s">
        <v>1502</v>
      </c>
      <c r="J157" t="s">
        <v>29</v>
      </c>
      <c r="K157" t="s">
        <v>1520</v>
      </c>
      <c r="N157">
        <v>39552</v>
      </c>
      <c r="O157">
        <v>0</v>
      </c>
      <c r="P157">
        <v>0</v>
      </c>
      <c r="Q157">
        <v>38400</v>
      </c>
      <c r="R157">
        <v>0</v>
      </c>
      <c r="S157">
        <v>0</v>
      </c>
      <c r="T157">
        <v>0</v>
      </c>
      <c r="U157">
        <v>1152</v>
      </c>
      <c r="AT157">
        <v>0.5</v>
      </c>
      <c r="AU157" t="s">
        <v>1</v>
      </c>
      <c r="AV157" t="s">
        <v>89</v>
      </c>
      <c r="AX157" t="s">
        <v>1261</v>
      </c>
    </row>
    <row r="158" spans="1:50" x14ac:dyDescent="0.25">
      <c r="A158" t="s">
        <v>18</v>
      </c>
      <c r="B158" t="s">
        <v>48</v>
      </c>
      <c r="C158" t="s">
        <v>862</v>
      </c>
      <c r="D158" t="s">
        <v>1216</v>
      </c>
      <c r="E158" t="s">
        <v>1261</v>
      </c>
      <c r="F158" t="s">
        <v>1261</v>
      </c>
      <c r="G158" t="s">
        <v>1420</v>
      </c>
      <c r="H158" t="s">
        <v>1480</v>
      </c>
      <c r="I158" t="s">
        <v>1502</v>
      </c>
      <c r="J158" t="s">
        <v>39</v>
      </c>
      <c r="K158" t="s">
        <v>1521</v>
      </c>
      <c r="N158">
        <v>269757</v>
      </c>
      <c r="O158">
        <v>261900</v>
      </c>
      <c r="P158">
        <v>0</v>
      </c>
      <c r="Q158">
        <v>0</v>
      </c>
      <c r="R158">
        <v>0</v>
      </c>
      <c r="S158">
        <v>0</v>
      </c>
      <c r="T158">
        <v>0</v>
      </c>
      <c r="U158">
        <v>7857</v>
      </c>
      <c r="AT158">
        <v>0.5</v>
      </c>
      <c r="AU158" t="s">
        <v>69</v>
      </c>
      <c r="AV158" t="s">
        <v>89</v>
      </c>
      <c r="AX158" t="s">
        <v>1564</v>
      </c>
    </row>
    <row r="159" spans="1:50" x14ac:dyDescent="0.25">
      <c r="A159" t="s">
        <v>18</v>
      </c>
      <c r="B159" t="s">
        <v>48</v>
      </c>
      <c r="C159" t="s">
        <v>864</v>
      </c>
      <c r="D159" t="s">
        <v>1217</v>
      </c>
      <c r="E159" t="s">
        <v>1290</v>
      </c>
      <c r="F159" t="s">
        <v>1376</v>
      </c>
      <c r="G159" t="s">
        <v>1421</v>
      </c>
      <c r="H159" t="s">
        <v>1481</v>
      </c>
      <c r="I159" t="s">
        <v>1502</v>
      </c>
      <c r="J159" t="s">
        <v>29</v>
      </c>
      <c r="K159">
        <v>4</v>
      </c>
      <c r="N159">
        <v>174894</v>
      </c>
      <c r="O159">
        <v>0</v>
      </c>
      <c r="P159">
        <v>42000</v>
      </c>
      <c r="Q159">
        <v>127800</v>
      </c>
      <c r="R159">
        <v>0</v>
      </c>
      <c r="S159">
        <v>0</v>
      </c>
      <c r="T159">
        <v>0</v>
      </c>
      <c r="U159">
        <v>5094</v>
      </c>
      <c r="V159">
        <v>92950</v>
      </c>
      <c r="W159">
        <v>43060</v>
      </c>
      <c r="AP159">
        <v>43074</v>
      </c>
      <c r="AQ159">
        <v>43112</v>
      </c>
      <c r="AT159">
        <v>0.5</v>
      </c>
      <c r="AU159" t="s">
        <v>3</v>
      </c>
      <c r="AV159" t="s">
        <v>89</v>
      </c>
      <c r="AW159" s="65" t="s">
        <v>644</v>
      </c>
      <c r="AX159" t="s">
        <v>1565</v>
      </c>
    </row>
    <row r="160" spans="1:50" x14ac:dyDescent="0.25">
      <c r="A160" t="s">
        <v>18</v>
      </c>
      <c r="B160" t="s">
        <v>48</v>
      </c>
      <c r="C160" t="s">
        <v>1099</v>
      </c>
      <c r="D160" t="s">
        <v>1218</v>
      </c>
      <c r="E160" t="s">
        <v>1291</v>
      </c>
      <c r="F160" t="s">
        <v>1368</v>
      </c>
      <c r="G160" t="s">
        <v>1422</v>
      </c>
      <c r="H160" t="s">
        <v>1482</v>
      </c>
      <c r="I160" t="s">
        <v>1502</v>
      </c>
      <c r="J160" t="s">
        <v>29</v>
      </c>
      <c r="K160" t="s">
        <v>1522</v>
      </c>
      <c r="N160">
        <v>0</v>
      </c>
      <c r="O160">
        <v>0</v>
      </c>
      <c r="P160">
        <v>0</v>
      </c>
      <c r="Q160">
        <v>0</v>
      </c>
      <c r="R160">
        <v>0</v>
      </c>
      <c r="S160">
        <v>0</v>
      </c>
      <c r="T160">
        <v>0</v>
      </c>
      <c r="U160">
        <v>0</v>
      </c>
      <c r="AT160">
        <v>0.5</v>
      </c>
      <c r="AU160" t="s">
        <v>69</v>
      </c>
      <c r="AV160" t="s">
        <v>89</v>
      </c>
      <c r="AX160" t="s">
        <v>1566</v>
      </c>
    </row>
    <row r="161" spans="1:50" x14ac:dyDescent="0.25">
      <c r="A161" t="s">
        <v>18</v>
      </c>
      <c r="B161" t="s">
        <v>48</v>
      </c>
      <c r="C161" t="s">
        <v>1100</v>
      </c>
      <c r="D161" t="s">
        <v>1100</v>
      </c>
      <c r="E161" t="s">
        <v>1292</v>
      </c>
      <c r="F161" t="s">
        <v>1377</v>
      </c>
      <c r="G161" t="s">
        <v>1423</v>
      </c>
      <c r="H161" t="s">
        <v>1483</v>
      </c>
      <c r="I161" t="s">
        <v>1502</v>
      </c>
      <c r="J161" t="s">
        <v>29</v>
      </c>
      <c r="K161" t="s">
        <v>911</v>
      </c>
      <c r="N161">
        <v>21630</v>
      </c>
      <c r="O161">
        <v>0</v>
      </c>
      <c r="P161">
        <v>21000</v>
      </c>
      <c r="Q161">
        <v>0</v>
      </c>
      <c r="R161">
        <v>0</v>
      </c>
      <c r="S161">
        <v>0</v>
      </c>
      <c r="T161">
        <v>0</v>
      </c>
      <c r="U161">
        <v>630</v>
      </c>
      <c r="AP161">
        <v>43042</v>
      </c>
      <c r="AT161">
        <v>0.5</v>
      </c>
      <c r="AU161" t="s">
        <v>69</v>
      </c>
      <c r="AV161" t="s">
        <v>89</v>
      </c>
      <c r="AX161" t="s">
        <v>1261</v>
      </c>
    </row>
    <row r="162" spans="1:50" x14ac:dyDescent="0.25">
      <c r="A162" t="s">
        <v>18</v>
      </c>
      <c r="B162" t="s">
        <v>48</v>
      </c>
      <c r="C162" t="s">
        <v>1101</v>
      </c>
      <c r="D162" t="s">
        <v>1101</v>
      </c>
      <c r="E162" t="s">
        <v>1261</v>
      </c>
      <c r="F162" t="s">
        <v>1261</v>
      </c>
      <c r="G162" t="s">
        <v>1424</v>
      </c>
      <c r="H162" t="s">
        <v>1484</v>
      </c>
      <c r="I162" t="s">
        <v>1502</v>
      </c>
      <c r="J162" t="s">
        <v>38</v>
      </c>
      <c r="K162" t="s">
        <v>911</v>
      </c>
      <c r="N162">
        <v>21630</v>
      </c>
      <c r="O162">
        <v>0</v>
      </c>
      <c r="P162">
        <v>21000</v>
      </c>
      <c r="Q162">
        <v>0</v>
      </c>
      <c r="R162">
        <v>0</v>
      </c>
      <c r="S162">
        <v>0</v>
      </c>
      <c r="T162">
        <v>0</v>
      </c>
      <c r="U162">
        <v>630</v>
      </c>
      <c r="AT162">
        <v>0.5</v>
      </c>
      <c r="AU162" t="s">
        <v>1</v>
      </c>
      <c r="AV162" t="s">
        <v>89</v>
      </c>
      <c r="AX162" t="s">
        <v>1261</v>
      </c>
    </row>
    <row r="163" spans="1:50" x14ac:dyDescent="0.25">
      <c r="A163" t="s">
        <v>18</v>
      </c>
      <c r="B163" t="s">
        <v>48</v>
      </c>
      <c r="C163" t="s">
        <v>1102</v>
      </c>
      <c r="D163" t="s">
        <v>1219</v>
      </c>
      <c r="E163" t="s">
        <v>1261</v>
      </c>
      <c r="F163" t="s">
        <v>1261</v>
      </c>
      <c r="G163" t="s">
        <v>1425</v>
      </c>
      <c r="H163" t="s">
        <v>1261</v>
      </c>
      <c r="I163" t="s">
        <v>1502</v>
      </c>
      <c r="J163" t="s">
        <v>29</v>
      </c>
      <c r="K163" t="s">
        <v>1522</v>
      </c>
      <c r="N163">
        <v>0</v>
      </c>
      <c r="O163">
        <v>0</v>
      </c>
      <c r="P163">
        <v>0</v>
      </c>
      <c r="Q163">
        <v>0</v>
      </c>
      <c r="R163">
        <v>0</v>
      </c>
      <c r="S163">
        <v>0</v>
      </c>
      <c r="T163">
        <v>0</v>
      </c>
      <c r="U163">
        <v>0</v>
      </c>
      <c r="AT163">
        <v>0.5</v>
      </c>
      <c r="AU163" t="s">
        <v>1</v>
      </c>
      <c r="AV163" t="s">
        <v>89</v>
      </c>
      <c r="AX163" t="s">
        <v>1940</v>
      </c>
    </row>
    <row r="164" spans="1:50" x14ac:dyDescent="0.25">
      <c r="A164" t="s">
        <v>18</v>
      </c>
      <c r="B164" t="s">
        <v>48</v>
      </c>
      <c r="C164" t="s">
        <v>1103</v>
      </c>
      <c r="D164" t="s">
        <v>1103</v>
      </c>
      <c r="E164" t="s">
        <v>1103</v>
      </c>
      <c r="F164" t="s">
        <v>1378</v>
      </c>
      <c r="G164" t="s">
        <v>1261</v>
      </c>
      <c r="H164" t="s">
        <v>1485</v>
      </c>
      <c r="I164" t="s">
        <v>1502</v>
      </c>
      <c r="J164" t="s">
        <v>29</v>
      </c>
      <c r="K164">
        <v>6</v>
      </c>
      <c r="N164">
        <v>55620</v>
      </c>
      <c r="O164">
        <v>0</v>
      </c>
      <c r="P164">
        <v>0</v>
      </c>
      <c r="Q164">
        <v>54000</v>
      </c>
      <c r="R164">
        <v>0</v>
      </c>
      <c r="S164">
        <v>0</v>
      </c>
      <c r="T164">
        <v>0</v>
      </c>
      <c r="U164">
        <v>1620</v>
      </c>
      <c r="AP164">
        <v>43040</v>
      </c>
      <c r="AT164">
        <v>0.5</v>
      </c>
      <c r="AU164" t="s">
        <v>69</v>
      </c>
      <c r="AV164" t="s">
        <v>89</v>
      </c>
      <c r="AX164" t="s">
        <v>1261</v>
      </c>
    </row>
    <row r="165" spans="1:50" x14ac:dyDescent="0.25">
      <c r="A165" t="s">
        <v>18</v>
      </c>
      <c r="B165" t="s">
        <v>48</v>
      </c>
      <c r="C165" t="s">
        <v>1104</v>
      </c>
      <c r="D165" t="s">
        <v>1220</v>
      </c>
      <c r="E165" t="s">
        <v>1261</v>
      </c>
      <c r="F165" t="s">
        <v>1261</v>
      </c>
      <c r="G165" t="s">
        <v>1261</v>
      </c>
      <c r="H165" t="s">
        <v>1261</v>
      </c>
      <c r="I165" t="s">
        <v>1502</v>
      </c>
      <c r="J165" t="s">
        <v>39</v>
      </c>
      <c r="K165" t="s">
        <v>1523</v>
      </c>
      <c r="N165">
        <v>164800</v>
      </c>
      <c r="O165">
        <v>0</v>
      </c>
      <c r="P165">
        <v>160000</v>
      </c>
      <c r="Q165">
        <v>0</v>
      </c>
      <c r="R165">
        <v>0</v>
      </c>
      <c r="S165">
        <v>0</v>
      </c>
      <c r="T165">
        <v>0</v>
      </c>
      <c r="U165">
        <v>4800</v>
      </c>
      <c r="V165">
        <v>35000</v>
      </c>
      <c r="W165">
        <v>43042</v>
      </c>
      <c r="AT165">
        <v>0.5</v>
      </c>
      <c r="AU165" t="s">
        <v>2</v>
      </c>
      <c r="AV165" t="s">
        <v>89</v>
      </c>
      <c r="AX165" t="s">
        <v>1567</v>
      </c>
    </row>
    <row r="166" spans="1:50" x14ac:dyDescent="0.25">
      <c r="A166" t="s">
        <v>18</v>
      </c>
      <c r="B166" t="s">
        <v>48</v>
      </c>
      <c r="C166" t="s">
        <v>1105</v>
      </c>
      <c r="D166" t="s">
        <v>1221</v>
      </c>
      <c r="E166" t="s">
        <v>1261</v>
      </c>
      <c r="F166" t="s">
        <v>1261</v>
      </c>
      <c r="G166" t="s">
        <v>1261</v>
      </c>
      <c r="H166" t="s">
        <v>1261</v>
      </c>
      <c r="I166" t="s">
        <v>1502</v>
      </c>
      <c r="J166" t="s">
        <v>29</v>
      </c>
      <c r="K166" t="s">
        <v>1516</v>
      </c>
      <c r="N166">
        <v>12360</v>
      </c>
      <c r="O166">
        <v>0</v>
      </c>
      <c r="P166">
        <v>0</v>
      </c>
      <c r="Q166">
        <v>12000</v>
      </c>
      <c r="R166">
        <v>0</v>
      </c>
      <c r="S166">
        <v>0</v>
      </c>
      <c r="T166">
        <v>0</v>
      </c>
      <c r="U166">
        <v>360</v>
      </c>
      <c r="AT166">
        <v>0.5</v>
      </c>
      <c r="AU166" t="s">
        <v>69</v>
      </c>
      <c r="AV166" t="s">
        <v>89</v>
      </c>
      <c r="AX166" t="s">
        <v>1563</v>
      </c>
    </row>
    <row r="167" spans="1:50" x14ac:dyDescent="0.25">
      <c r="A167" t="s">
        <v>18</v>
      </c>
      <c r="B167" t="s">
        <v>48</v>
      </c>
      <c r="C167" t="s">
        <v>1105</v>
      </c>
      <c r="D167" t="s">
        <v>1222</v>
      </c>
      <c r="E167" t="s">
        <v>1293</v>
      </c>
      <c r="F167" t="s">
        <v>1370</v>
      </c>
      <c r="G167" t="s">
        <v>1426</v>
      </c>
      <c r="H167" t="s">
        <v>1486</v>
      </c>
      <c r="I167" t="s">
        <v>1502</v>
      </c>
      <c r="J167" t="s">
        <v>29</v>
      </c>
      <c r="K167">
        <v>27</v>
      </c>
      <c r="N167">
        <v>93441.600000000006</v>
      </c>
      <c r="O167">
        <v>0</v>
      </c>
      <c r="P167">
        <v>0</v>
      </c>
      <c r="Q167">
        <v>90720</v>
      </c>
      <c r="R167">
        <v>0</v>
      </c>
      <c r="S167">
        <v>0</v>
      </c>
      <c r="T167">
        <v>0</v>
      </c>
      <c r="U167">
        <v>2721.6</v>
      </c>
      <c r="AP167">
        <v>43068</v>
      </c>
      <c r="AT167">
        <v>0.5</v>
      </c>
      <c r="AU167" t="s">
        <v>69</v>
      </c>
      <c r="AV167" t="s">
        <v>89</v>
      </c>
      <c r="AX167" t="s">
        <v>1568</v>
      </c>
    </row>
    <row r="168" spans="1:50" x14ac:dyDescent="0.25">
      <c r="A168" t="s">
        <v>18</v>
      </c>
      <c r="B168" t="s">
        <v>48</v>
      </c>
      <c r="C168" t="s">
        <v>1106</v>
      </c>
      <c r="D168" t="s">
        <v>1106</v>
      </c>
      <c r="E168" t="s">
        <v>1294</v>
      </c>
      <c r="F168" t="s">
        <v>292</v>
      </c>
      <c r="G168" t="s">
        <v>1427</v>
      </c>
      <c r="H168" t="s">
        <v>1487</v>
      </c>
      <c r="I168" t="s">
        <v>1502</v>
      </c>
      <c r="J168" t="s">
        <v>29</v>
      </c>
      <c r="K168">
        <v>10</v>
      </c>
      <c r="N168">
        <v>92700</v>
      </c>
      <c r="O168">
        <v>0</v>
      </c>
      <c r="P168">
        <v>0</v>
      </c>
      <c r="Q168">
        <v>90000</v>
      </c>
      <c r="R168">
        <v>0</v>
      </c>
      <c r="S168">
        <v>0</v>
      </c>
      <c r="T168">
        <v>0</v>
      </c>
      <c r="U168">
        <v>2700</v>
      </c>
      <c r="AP168">
        <v>43003</v>
      </c>
      <c r="AQ168">
        <v>43111</v>
      </c>
      <c r="AT168">
        <v>0.5</v>
      </c>
      <c r="AU168" t="s">
        <v>69</v>
      </c>
      <c r="AV168" t="s">
        <v>89</v>
      </c>
      <c r="AX168" t="s">
        <v>1569</v>
      </c>
    </row>
    <row r="169" spans="1:50" x14ac:dyDescent="0.25">
      <c r="A169" t="s">
        <v>18</v>
      </c>
      <c r="B169" t="s">
        <v>48</v>
      </c>
      <c r="C169" t="s">
        <v>1107</v>
      </c>
      <c r="D169" t="s">
        <v>1107</v>
      </c>
      <c r="E169" t="s">
        <v>1261</v>
      </c>
      <c r="F169" t="s">
        <v>1261</v>
      </c>
      <c r="G169" t="s">
        <v>1428</v>
      </c>
      <c r="H169" t="s">
        <v>1488</v>
      </c>
      <c r="I169" t="s">
        <v>1502</v>
      </c>
      <c r="J169" t="s">
        <v>29</v>
      </c>
      <c r="K169" t="s">
        <v>911</v>
      </c>
      <c r="N169">
        <v>21630</v>
      </c>
      <c r="O169">
        <v>0</v>
      </c>
      <c r="P169">
        <v>21000</v>
      </c>
      <c r="Q169">
        <v>0</v>
      </c>
      <c r="R169">
        <v>0</v>
      </c>
      <c r="S169">
        <v>0</v>
      </c>
      <c r="T169">
        <v>0</v>
      </c>
      <c r="U169">
        <v>630</v>
      </c>
      <c r="AT169">
        <v>0.5</v>
      </c>
      <c r="AU169" t="s">
        <v>1</v>
      </c>
      <c r="AV169" t="s">
        <v>89</v>
      </c>
      <c r="AX169" t="s">
        <v>1261</v>
      </c>
    </row>
    <row r="170" spans="1:50" x14ac:dyDescent="0.25">
      <c r="A170" t="s">
        <v>18</v>
      </c>
      <c r="B170" t="s">
        <v>48</v>
      </c>
      <c r="C170" t="s">
        <v>1108</v>
      </c>
      <c r="D170" t="s">
        <v>1223</v>
      </c>
      <c r="E170" t="s">
        <v>1295</v>
      </c>
      <c r="F170" t="s">
        <v>292</v>
      </c>
      <c r="G170" t="s">
        <v>1261</v>
      </c>
      <c r="H170" t="s">
        <v>1261</v>
      </c>
      <c r="I170" t="s">
        <v>1502</v>
      </c>
      <c r="J170" t="s">
        <v>29</v>
      </c>
      <c r="K170" t="s">
        <v>1524</v>
      </c>
      <c r="N170">
        <v>41200</v>
      </c>
      <c r="O170">
        <v>0</v>
      </c>
      <c r="P170">
        <v>40000</v>
      </c>
      <c r="Q170">
        <v>0</v>
      </c>
      <c r="R170">
        <v>0</v>
      </c>
      <c r="S170">
        <v>0</v>
      </c>
      <c r="T170">
        <v>0</v>
      </c>
      <c r="U170">
        <v>1200</v>
      </c>
      <c r="AT170">
        <v>0.5</v>
      </c>
      <c r="AU170" t="s">
        <v>69</v>
      </c>
      <c r="AV170" t="s">
        <v>89</v>
      </c>
      <c r="AX170" t="s">
        <v>1570</v>
      </c>
    </row>
    <row r="171" spans="1:50" x14ac:dyDescent="0.25">
      <c r="A171" t="s">
        <v>18</v>
      </c>
      <c r="B171" t="s">
        <v>48</v>
      </c>
      <c r="C171" t="s">
        <v>1108</v>
      </c>
      <c r="D171" t="s">
        <v>1224</v>
      </c>
      <c r="E171" t="s">
        <v>1295</v>
      </c>
      <c r="F171" t="s">
        <v>292</v>
      </c>
      <c r="G171" t="s">
        <v>1261</v>
      </c>
      <c r="H171" t="s">
        <v>1261</v>
      </c>
      <c r="I171" t="s">
        <v>1502</v>
      </c>
      <c r="J171" t="s">
        <v>29</v>
      </c>
      <c r="K171" t="s">
        <v>1524</v>
      </c>
      <c r="N171">
        <v>41200</v>
      </c>
      <c r="O171">
        <v>0</v>
      </c>
      <c r="P171">
        <v>40000</v>
      </c>
      <c r="Q171">
        <v>0</v>
      </c>
      <c r="R171">
        <v>0</v>
      </c>
      <c r="S171">
        <v>0</v>
      </c>
      <c r="T171">
        <v>0</v>
      </c>
      <c r="U171">
        <v>1200</v>
      </c>
      <c r="AT171">
        <v>0.5</v>
      </c>
      <c r="AU171" t="s">
        <v>69</v>
      </c>
      <c r="AV171" t="s">
        <v>89</v>
      </c>
      <c r="AX171" t="s">
        <v>1261</v>
      </c>
    </row>
    <row r="172" spans="1:50" x14ac:dyDescent="0.25">
      <c r="A172" t="s">
        <v>18</v>
      </c>
      <c r="B172" t="s">
        <v>48</v>
      </c>
      <c r="C172" t="s">
        <v>1108</v>
      </c>
      <c r="D172" t="s">
        <v>1108</v>
      </c>
      <c r="E172" t="s">
        <v>1295</v>
      </c>
      <c r="F172" t="s">
        <v>292</v>
      </c>
      <c r="G172" t="s">
        <v>1261</v>
      </c>
      <c r="H172" t="s">
        <v>1261</v>
      </c>
      <c r="I172" t="s">
        <v>1502</v>
      </c>
      <c r="J172" t="s">
        <v>29</v>
      </c>
      <c r="K172" t="s">
        <v>1524</v>
      </c>
      <c r="N172">
        <v>849750.00000000012</v>
      </c>
      <c r="O172">
        <v>0</v>
      </c>
      <c r="P172">
        <v>825000.00000000012</v>
      </c>
      <c r="Q172">
        <v>0</v>
      </c>
      <c r="R172">
        <v>0</v>
      </c>
      <c r="S172">
        <v>0</v>
      </c>
      <c r="T172">
        <v>0</v>
      </c>
      <c r="U172">
        <v>24750.000000000004</v>
      </c>
      <c r="AT172">
        <v>0.5</v>
      </c>
      <c r="AU172" t="s">
        <v>69</v>
      </c>
      <c r="AV172" t="s">
        <v>89</v>
      </c>
      <c r="AX172" t="s">
        <v>1571</v>
      </c>
    </row>
    <row r="173" spans="1:50" x14ac:dyDescent="0.25">
      <c r="A173" t="s">
        <v>18</v>
      </c>
      <c r="B173" t="s">
        <v>48</v>
      </c>
      <c r="C173" t="s">
        <v>1108</v>
      </c>
      <c r="D173" t="s">
        <v>1225</v>
      </c>
      <c r="E173" t="s">
        <v>1295</v>
      </c>
      <c r="F173" t="s">
        <v>292</v>
      </c>
      <c r="G173" t="s">
        <v>1261</v>
      </c>
      <c r="H173" t="s">
        <v>1261</v>
      </c>
      <c r="I173" t="s">
        <v>1502</v>
      </c>
      <c r="J173" t="s">
        <v>29</v>
      </c>
      <c r="K173" t="s">
        <v>1509</v>
      </c>
      <c r="N173">
        <v>41200</v>
      </c>
      <c r="O173">
        <v>0</v>
      </c>
      <c r="P173">
        <v>40000</v>
      </c>
      <c r="Q173">
        <v>0</v>
      </c>
      <c r="R173">
        <v>0</v>
      </c>
      <c r="S173">
        <v>0</v>
      </c>
      <c r="T173">
        <v>0</v>
      </c>
      <c r="U173">
        <v>1200</v>
      </c>
      <c r="AT173">
        <v>0.5</v>
      </c>
      <c r="AU173" t="s">
        <v>69</v>
      </c>
      <c r="AV173" t="s">
        <v>89</v>
      </c>
      <c r="AX173" t="s">
        <v>1261</v>
      </c>
    </row>
    <row r="174" spans="1:50" x14ac:dyDescent="0.25">
      <c r="A174" t="s">
        <v>18</v>
      </c>
      <c r="B174" t="s">
        <v>48</v>
      </c>
      <c r="C174" t="s">
        <v>1108</v>
      </c>
      <c r="D174" t="s">
        <v>1226</v>
      </c>
      <c r="E174" t="s">
        <v>1295</v>
      </c>
      <c r="F174" t="s">
        <v>292</v>
      </c>
      <c r="G174" t="s">
        <v>1261</v>
      </c>
      <c r="H174" t="s">
        <v>1261</v>
      </c>
      <c r="I174" t="s">
        <v>1502</v>
      </c>
      <c r="J174" t="s">
        <v>29</v>
      </c>
      <c r="K174" t="s">
        <v>1509</v>
      </c>
      <c r="N174">
        <v>41200</v>
      </c>
      <c r="O174">
        <v>0</v>
      </c>
      <c r="P174">
        <v>40000</v>
      </c>
      <c r="Q174">
        <v>0</v>
      </c>
      <c r="R174">
        <v>0</v>
      </c>
      <c r="S174">
        <v>0</v>
      </c>
      <c r="T174">
        <v>0</v>
      </c>
      <c r="U174">
        <v>1200</v>
      </c>
      <c r="AT174">
        <v>0.5</v>
      </c>
      <c r="AU174" t="s">
        <v>69</v>
      </c>
      <c r="AV174" t="s">
        <v>89</v>
      </c>
      <c r="AX174" t="s">
        <v>1261</v>
      </c>
    </row>
    <row r="175" spans="1:50" x14ac:dyDescent="0.25">
      <c r="A175" t="s">
        <v>18</v>
      </c>
      <c r="B175" t="s">
        <v>48</v>
      </c>
      <c r="C175" t="s">
        <v>1108</v>
      </c>
      <c r="D175" t="s">
        <v>853</v>
      </c>
      <c r="E175" t="s">
        <v>1295</v>
      </c>
      <c r="F175" t="s">
        <v>292</v>
      </c>
      <c r="G175" t="s">
        <v>1261</v>
      </c>
      <c r="H175" t="s">
        <v>1261</v>
      </c>
      <c r="I175" t="s">
        <v>1502</v>
      </c>
      <c r="J175" t="s">
        <v>29</v>
      </c>
      <c r="K175" t="s">
        <v>1524</v>
      </c>
      <c r="N175">
        <v>721000</v>
      </c>
      <c r="O175">
        <v>0</v>
      </c>
      <c r="P175">
        <v>700000</v>
      </c>
      <c r="Q175">
        <v>0</v>
      </c>
      <c r="R175">
        <v>0</v>
      </c>
      <c r="S175">
        <v>0</v>
      </c>
      <c r="T175">
        <v>0</v>
      </c>
      <c r="U175">
        <v>21000</v>
      </c>
      <c r="AT175">
        <v>0.5</v>
      </c>
      <c r="AU175" t="s">
        <v>69</v>
      </c>
      <c r="AV175" t="s">
        <v>89</v>
      </c>
      <c r="AX175" t="s">
        <v>1572</v>
      </c>
    </row>
    <row r="176" spans="1:50" x14ac:dyDescent="0.25">
      <c r="A176" t="s">
        <v>18</v>
      </c>
      <c r="B176" t="s">
        <v>48</v>
      </c>
      <c r="C176" t="s">
        <v>1108</v>
      </c>
      <c r="D176" t="s">
        <v>854</v>
      </c>
      <c r="E176" t="s">
        <v>1295</v>
      </c>
      <c r="F176" t="s">
        <v>292</v>
      </c>
      <c r="G176" t="s">
        <v>1261</v>
      </c>
      <c r="H176" t="s">
        <v>1261</v>
      </c>
      <c r="I176" t="s">
        <v>1502</v>
      </c>
      <c r="J176" t="s">
        <v>29</v>
      </c>
      <c r="K176" t="s">
        <v>1524</v>
      </c>
      <c r="N176">
        <v>824000</v>
      </c>
      <c r="O176">
        <v>0</v>
      </c>
      <c r="P176">
        <v>0</v>
      </c>
      <c r="Q176">
        <v>800000</v>
      </c>
      <c r="R176">
        <v>0</v>
      </c>
      <c r="S176">
        <v>0</v>
      </c>
      <c r="T176">
        <v>0</v>
      </c>
      <c r="U176">
        <v>24000</v>
      </c>
      <c r="AT176">
        <v>0.5</v>
      </c>
      <c r="AU176" t="s">
        <v>69</v>
      </c>
      <c r="AV176" t="s">
        <v>89</v>
      </c>
      <c r="AX176" t="s">
        <v>1573</v>
      </c>
    </row>
    <row r="177" spans="1:50" x14ac:dyDescent="0.25">
      <c r="A177" t="s">
        <v>18</v>
      </c>
      <c r="B177" t="s">
        <v>48</v>
      </c>
      <c r="C177" t="s">
        <v>1108</v>
      </c>
      <c r="D177" t="s">
        <v>1227</v>
      </c>
      <c r="E177" t="s">
        <v>1295</v>
      </c>
      <c r="F177" t="s">
        <v>292</v>
      </c>
      <c r="G177" t="s">
        <v>1261</v>
      </c>
      <c r="H177" t="s">
        <v>1261</v>
      </c>
      <c r="I177" t="s">
        <v>1502</v>
      </c>
      <c r="J177" t="s">
        <v>29</v>
      </c>
      <c r="K177" t="s">
        <v>1509</v>
      </c>
      <c r="N177">
        <v>41200</v>
      </c>
      <c r="O177">
        <v>0</v>
      </c>
      <c r="P177">
        <v>40000</v>
      </c>
      <c r="Q177">
        <v>0</v>
      </c>
      <c r="R177">
        <v>0</v>
      </c>
      <c r="S177">
        <v>0</v>
      </c>
      <c r="T177">
        <v>0</v>
      </c>
      <c r="U177">
        <v>1200</v>
      </c>
      <c r="AT177">
        <v>0.5</v>
      </c>
      <c r="AU177" t="s">
        <v>69</v>
      </c>
      <c r="AV177" t="s">
        <v>89</v>
      </c>
      <c r="AX177" t="s">
        <v>1261</v>
      </c>
    </row>
    <row r="178" spans="1:50" x14ac:dyDescent="0.25">
      <c r="A178" t="s">
        <v>18</v>
      </c>
      <c r="B178" t="s">
        <v>48</v>
      </c>
      <c r="C178" t="s">
        <v>1109</v>
      </c>
      <c r="D178" t="s">
        <v>1109</v>
      </c>
      <c r="E178" t="s">
        <v>1296</v>
      </c>
      <c r="F178" t="s">
        <v>1368</v>
      </c>
      <c r="G178" t="s">
        <v>1429</v>
      </c>
      <c r="H178" t="s">
        <v>1489</v>
      </c>
      <c r="I178" t="s">
        <v>1502</v>
      </c>
      <c r="J178" t="s">
        <v>29</v>
      </c>
      <c r="K178" t="s">
        <v>1522</v>
      </c>
      <c r="N178">
        <v>0</v>
      </c>
      <c r="O178">
        <v>0</v>
      </c>
      <c r="P178">
        <v>0</v>
      </c>
      <c r="Q178">
        <v>0</v>
      </c>
      <c r="R178">
        <v>0</v>
      </c>
      <c r="S178">
        <v>0</v>
      </c>
      <c r="T178">
        <v>0</v>
      </c>
      <c r="U178">
        <v>0</v>
      </c>
      <c r="AT178">
        <v>0.5</v>
      </c>
      <c r="AU178" t="s">
        <v>1</v>
      </c>
      <c r="AV178" t="s">
        <v>89</v>
      </c>
      <c r="AX178" t="s">
        <v>1574</v>
      </c>
    </row>
    <row r="179" spans="1:50" x14ac:dyDescent="0.25">
      <c r="A179" t="s">
        <v>18</v>
      </c>
      <c r="B179" t="s">
        <v>48</v>
      </c>
      <c r="C179" t="s">
        <v>1110</v>
      </c>
      <c r="D179" t="s">
        <v>1110</v>
      </c>
      <c r="E179" t="s">
        <v>1297</v>
      </c>
      <c r="F179" t="s">
        <v>1370</v>
      </c>
      <c r="G179" t="s">
        <v>1430</v>
      </c>
      <c r="H179" t="s">
        <v>1490</v>
      </c>
      <c r="I179" t="s">
        <v>1502</v>
      </c>
      <c r="J179" t="s">
        <v>29</v>
      </c>
      <c r="K179" t="s">
        <v>1507</v>
      </c>
      <c r="N179">
        <v>17304</v>
      </c>
      <c r="O179">
        <v>0</v>
      </c>
      <c r="P179">
        <v>0</v>
      </c>
      <c r="Q179">
        <v>16800</v>
      </c>
      <c r="R179">
        <v>0</v>
      </c>
      <c r="S179">
        <v>0</v>
      </c>
      <c r="T179">
        <v>0</v>
      </c>
      <c r="U179">
        <v>504</v>
      </c>
      <c r="AP179">
        <v>43042</v>
      </c>
      <c r="AT179">
        <v>0.5</v>
      </c>
      <c r="AU179" t="s">
        <v>69</v>
      </c>
      <c r="AV179" t="s">
        <v>89</v>
      </c>
      <c r="AX179" t="s">
        <v>1261</v>
      </c>
    </row>
    <row r="180" spans="1:50" x14ac:dyDescent="0.25">
      <c r="A180" t="s">
        <v>18</v>
      </c>
      <c r="B180" t="s">
        <v>48</v>
      </c>
      <c r="C180" t="s">
        <v>1111</v>
      </c>
      <c r="D180" t="s">
        <v>1111</v>
      </c>
      <c r="E180" t="s">
        <v>1298</v>
      </c>
      <c r="F180" t="s">
        <v>1370</v>
      </c>
      <c r="G180" t="s">
        <v>1431</v>
      </c>
      <c r="H180" t="s">
        <v>1491</v>
      </c>
      <c r="I180" t="s">
        <v>1502</v>
      </c>
      <c r="J180" t="s">
        <v>29</v>
      </c>
      <c r="K180" t="s">
        <v>1525</v>
      </c>
      <c r="N180">
        <v>125453.99999999999</v>
      </c>
      <c r="O180">
        <v>0</v>
      </c>
      <c r="P180">
        <v>121799.99999999999</v>
      </c>
      <c r="Q180">
        <v>0</v>
      </c>
      <c r="R180">
        <v>0</v>
      </c>
      <c r="S180">
        <v>0</v>
      </c>
      <c r="T180">
        <v>0</v>
      </c>
      <c r="U180">
        <v>3654</v>
      </c>
      <c r="AP180">
        <v>43074</v>
      </c>
      <c r="AQ180">
        <v>43112</v>
      </c>
      <c r="AT180">
        <v>0.5</v>
      </c>
      <c r="AU180" t="s">
        <v>2</v>
      </c>
      <c r="AV180" t="s">
        <v>89</v>
      </c>
      <c r="AX180" t="s">
        <v>1575</v>
      </c>
    </row>
    <row r="181" spans="1:50" x14ac:dyDescent="0.25">
      <c r="A181" t="s">
        <v>18</v>
      </c>
      <c r="B181" t="s">
        <v>48</v>
      </c>
      <c r="C181" t="s">
        <v>1112</v>
      </c>
      <c r="D181" t="s">
        <v>1112</v>
      </c>
      <c r="E181" t="s">
        <v>1299</v>
      </c>
      <c r="F181" t="s">
        <v>1373</v>
      </c>
      <c r="G181" t="s">
        <v>1432</v>
      </c>
      <c r="H181" t="s">
        <v>1492</v>
      </c>
      <c r="I181" t="s">
        <v>1502</v>
      </c>
      <c r="J181" t="s">
        <v>29</v>
      </c>
      <c r="K181" t="s">
        <v>1526</v>
      </c>
      <c r="N181">
        <v>11680.2</v>
      </c>
      <c r="O181">
        <v>0</v>
      </c>
      <c r="P181">
        <v>11340</v>
      </c>
      <c r="Q181">
        <v>0</v>
      </c>
      <c r="R181">
        <v>0</v>
      </c>
      <c r="S181">
        <v>0</v>
      </c>
      <c r="T181">
        <v>0</v>
      </c>
      <c r="U181">
        <v>340.2</v>
      </c>
      <c r="AP181">
        <v>43028</v>
      </c>
      <c r="AT181">
        <v>0.5</v>
      </c>
      <c r="AU181" t="s">
        <v>69</v>
      </c>
      <c r="AV181" t="s">
        <v>89</v>
      </c>
      <c r="AX181" t="s">
        <v>1576</v>
      </c>
    </row>
    <row r="182" spans="1:50" x14ac:dyDescent="0.25">
      <c r="A182" t="s">
        <v>18</v>
      </c>
      <c r="B182" t="s">
        <v>48</v>
      </c>
      <c r="C182" t="s">
        <v>1113</v>
      </c>
      <c r="D182" t="s">
        <v>1113</v>
      </c>
      <c r="E182" t="s">
        <v>1300</v>
      </c>
      <c r="F182" t="s">
        <v>292</v>
      </c>
      <c r="G182" t="s">
        <v>1433</v>
      </c>
      <c r="H182" t="s">
        <v>905</v>
      </c>
      <c r="I182" t="s">
        <v>1502</v>
      </c>
      <c r="J182" t="s">
        <v>29</v>
      </c>
      <c r="K182" t="s">
        <v>1516</v>
      </c>
      <c r="N182">
        <v>108150</v>
      </c>
      <c r="O182">
        <v>0</v>
      </c>
      <c r="P182">
        <v>105000</v>
      </c>
      <c r="Q182">
        <v>0</v>
      </c>
      <c r="R182">
        <v>0</v>
      </c>
      <c r="S182">
        <v>0</v>
      </c>
      <c r="T182">
        <v>0</v>
      </c>
      <c r="U182">
        <v>3150</v>
      </c>
      <c r="AP182">
        <v>43040</v>
      </c>
      <c r="AT182">
        <v>0.5</v>
      </c>
      <c r="AU182" t="s">
        <v>2</v>
      </c>
      <c r="AV182" t="s">
        <v>89</v>
      </c>
      <c r="AX182" t="s">
        <v>1577</v>
      </c>
    </row>
    <row r="183" spans="1:50" x14ac:dyDescent="0.25">
      <c r="A183" t="s">
        <v>18</v>
      </c>
      <c r="B183" t="s">
        <v>48</v>
      </c>
      <c r="C183" t="s">
        <v>1114</v>
      </c>
      <c r="D183" t="s">
        <v>1114</v>
      </c>
      <c r="E183" t="s">
        <v>1301</v>
      </c>
      <c r="F183" t="s">
        <v>1379</v>
      </c>
      <c r="G183" t="s">
        <v>1434</v>
      </c>
      <c r="H183" t="s">
        <v>1493</v>
      </c>
      <c r="I183" t="s">
        <v>1502</v>
      </c>
      <c r="J183" t="s">
        <v>29</v>
      </c>
      <c r="K183" t="s">
        <v>911</v>
      </c>
      <c r="N183">
        <v>21630</v>
      </c>
      <c r="O183">
        <v>0</v>
      </c>
      <c r="P183">
        <v>21000</v>
      </c>
      <c r="Q183">
        <v>0</v>
      </c>
      <c r="R183">
        <v>0</v>
      </c>
      <c r="S183">
        <v>0</v>
      </c>
      <c r="T183">
        <v>0</v>
      </c>
      <c r="U183">
        <v>630</v>
      </c>
      <c r="AP183">
        <v>43042</v>
      </c>
      <c r="AT183">
        <v>0.5</v>
      </c>
      <c r="AU183" t="s">
        <v>69</v>
      </c>
      <c r="AV183" t="s">
        <v>89</v>
      </c>
      <c r="AX183" t="s">
        <v>1261</v>
      </c>
    </row>
    <row r="184" spans="1:50" x14ac:dyDescent="0.25">
      <c r="A184" t="s">
        <v>18</v>
      </c>
      <c r="B184" t="s">
        <v>48</v>
      </c>
      <c r="C184" t="s">
        <v>1115</v>
      </c>
      <c r="D184" t="s">
        <v>1228</v>
      </c>
      <c r="E184" t="s">
        <v>1302</v>
      </c>
      <c r="F184" t="s">
        <v>1373</v>
      </c>
      <c r="G184" t="s">
        <v>1435</v>
      </c>
      <c r="H184" t="s">
        <v>1494</v>
      </c>
      <c r="I184" t="s">
        <v>1502</v>
      </c>
      <c r="J184" t="s">
        <v>29</v>
      </c>
      <c r="K184" t="s">
        <v>911</v>
      </c>
      <c r="N184">
        <v>92700</v>
      </c>
      <c r="O184">
        <v>0</v>
      </c>
      <c r="P184">
        <v>0</v>
      </c>
      <c r="Q184">
        <v>90000</v>
      </c>
      <c r="R184">
        <v>0</v>
      </c>
      <c r="S184">
        <v>0</v>
      </c>
      <c r="T184">
        <v>0</v>
      </c>
      <c r="U184">
        <v>2700</v>
      </c>
      <c r="AP184">
        <v>43077</v>
      </c>
      <c r="AT184">
        <v>0.5</v>
      </c>
      <c r="AU184" t="s">
        <v>2</v>
      </c>
      <c r="AV184" t="s">
        <v>89</v>
      </c>
      <c r="AX184" t="s">
        <v>1578</v>
      </c>
    </row>
    <row r="185" spans="1:50" x14ac:dyDescent="0.25">
      <c r="A185" t="s">
        <v>18</v>
      </c>
      <c r="B185" t="s">
        <v>48</v>
      </c>
      <c r="C185" t="s">
        <v>1115</v>
      </c>
      <c r="D185" t="s">
        <v>1229</v>
      </c>
      <c r="E185" t="s">
        <v>1302</v>
      </c>
      <c r="F185" t="s">
        <v>1373</v>
      </c>
      <c r="G185" t="s">
        <v>1435</v>
      </c>
      <c r="H185" t="s">
        <v>1494</v>
      </c>
      <c r="I185" t="s">
        <v>1502</v>
      </c>
      <c r="J185" t="s">
        <v>29</v>
      </c>
      <c r="K185" t="s">
        <v>911</v>
      </c>
      <c r="M185">
        <v>1</v>
      </c>
      <c r="N185">
        <v>78280</v>
      </c>
      <c r="O185">
        <v>0</v>
      </c>
      <c r="P185">
        <v>76000</v>
      </c>
      <c r="Q185">
        <v>0</v>
      </c>
      <c r="R185">
        <v>0</v>
      </c>
      <c r="S185">
        <v>0</v>
      </c>
      <c r="T185">
        <v>0</v>
      </c>
      <c r="U185">
        <v>2280</v>
      </c>
      <c r="V185">
        <v>40500</v>
      </c>
      <c r="W185">
        <v>43038</v>
      </c>
      <c r="X185">
        <v>38000</v>
      </c>
      <c r="Y185">
        <v>43039</v>
      </c>
      <c r="AP185">
        <v>43077</v>
      </c>
      <c r="AT185">
        <v>0.5</v>
      </c>
      <c r="AU185" t="s">
        <v>4</v>
      </c>
      <c r="AV185" t="s">
        <v>10</v>
      </c>
      <c r="AW185" s="65" t="s">
        <v>644</v>
      </c>
      <c r="AX185" t="s">
        <v>1579</v>
      </c>
    </row>
    <row r="186" spans="1:50" x14ac:dyDescent="0.25">
      <c r="A186" t="s">
        <v>18</v>
      </c>
      <c r="B186" t="s">
        <v>48</v>
      </c>
      <c r="C186" t="s">
        <v>1115</v>
      </c>
      <c r="D186" t="s">
        <v>1230</v>
      </c>
      <c r="E186" t="s">
        <v>1302</v>
      </c>
      <c r="F186" t="s">
        <v>1373</v>
      </c>
      <c r="G186" t="s">
        <v>1435</v>
      </c>
      <c r="H186" t="s">
        <v>1494</v>
      </c>
      <c r="I186" t="s">
        <v>1502</v>
      </c>
      <c r="J186" t="s">
        <v>29</v>
      </c>
      <c r="K186" t="s">
        <v>911</v>
      </c>
      <c r="M186">
        <v>1</v>
      </c>
      <c r="N186">
        <v>48822</v>
      </c>
      <c r="O186">
        <v>0</v>
      </c>
      <c r="P186">
        <v>47400</v>
      </c>
      <c r="Q186">
        <v>0</v>
      </c>
      <c r="R186">
        <v>0</v>
      </c>
      <c r="S186">
        <v>0</v>
      </c>
      <c r="T186">
        <v>0</v>
      </c>
      <c r="U186">
        <v>1422</v>
      </c>
      <c r="V186">
        <v>25200</v>
      </c>
      <c r="W186">
        <v>43038</v>
      </c>
      <c r="X186">
        <v>23700</v>
      </c>
      <c r="Y186">
        <v>43039</v>
      </c>
      <c r="AP186">
        <v>43077</v>
      </c>
      <c r="AT186">
        <v>0.5</v>
      </c>
      <c r="AU186" t="s">
        <v>4</v>
      </c>
      <c r="AV186" t="s">
        <v>10</v>
      </c>
      <c r="AW186" s="65" t="s">
        <v>644</v>
      </c>
      <c r="AX186" t="s">
        <v>1579</v>
      </c>
    </row>
    <row r="187" spans="1:50" x14ac:dyDescent="0.25">
      <c r="A187" t="s">
        <v>18</v>
      </c>
      <c r="B187" t="s">
        <v>48</v>
      </c>
      <c r="C187" t="s">
        <v>1115</v>
      </c>
      <c r="D187" t="s">
        <v>1231</v>
      </c>
      <c r="E187" t="s">
        <v>1302</v>
      </c>
      <c r="F187" t="s">
        <v>1373</v>
      </c>
      <c r="G187" t="s">
        <v>1435</v>
      </c>
      <c r="H187" t="s">
        <v>1494</v>
      </c>
      <c r="I187" t="s">
        <v>1502</v>
      </c>
      <c r="J187" t="s">
        <v>29</v>
      </c>
      <c r="K187" t="s">
        <v>911</v>
      </c>
      <c r="M187">
        <v>1</v>
      </c>
      <c r="N187">
        <v>78280</v>
      </c>
      <c r="O187">
        <v>0</v>
      </c>
      <c r="P187">
        <v>76000</v>
      </c>
      <c r="Q187">
        <v>0</v>
      </c>
      <c r="R187">
        <v>0</v>
      </c>
      <c r="S187">
        <v>0</v>
      </c>
      <c r="T187">
        <v>0</v>
      </c>
      <c r="U187">
        <v>2280</v>
      </c>
      <c r="V187">
        <v>40000</v>
      </c>
      <c r="W187">
        <v>43038</v>
      </c>
      <c r="X187">
        <v>38000</v>
      </c>
      <c r="Y187">
        <v>43039</v>
      </c>
      <c r="AP187">
        <v>43077</v>
      </c>
      <c r="AT187">
        <v>0.5</v>
      </c>
      <c r="AU187" t="s">
        <v>4</v>
      </c>
      <c r="AV187" t="s">
        <v>10</v>
      </c>
      <c r="AW187" s="65" t="s">
        <v>644</v>
      </c>
      <c r="AX187" t="s">
        <v>1579</v>
      </c>
    </row>
    <row r="188" spans="1:50" x14ac:dyDescent="0.25">
      <c r="A188" t="s">
        <v>18</v>
      </c>
      <c r="B188" t="s">
        <v>48</v>
      </c>
      <c r="C188" t="s">
        <v>1115</v>
      </c>
      <c r="D188" t="s">
        <v>1232</v>
      </c>
      <c r="E188" t="s">
        <v>1302</v>
      </c>
      <c r="F188" t="s">
        <v>1373</v>
      </c>
      <c r="G188" t="s">
        <v>1435</v>
      </c>
      <c r="H188" t="s">
        <v>1494</v>
      </c>
      <c r="I188" t="s">
        <v>1502</v>
      </c>
      <c r="J188" t="s">
        <v>29</v>
      </c>
      <c r="K188" t="s">
        <v>911</v>
      </c>
      <c r="N188">
        <v>92700</v>
      </c>
      <c r="O188">
        <v>0</v>
      </c>
      <c r="P188">
        <v>0</v>
      </c>
      <c r="Q188">
        <v>90000</v>
      </c>
      <c r="R188">
        <v>0</v>
      </c>
      <c r="S188">
        <v>0</v>
      </c>
      <c r="T188">
        <v>0</v>
      </c>
      <c r="U188">
        <v>2700</v>
      </c>
      <c r="AP188">
        <v>43077</v>
      </c>
      <c r="AT188">
        <v>0.5</v>
      </c>
      <c r="AU188" t="s">
        <v>2</v>
      </c>
      <c r="AV188" t="s">
        <v>89</v>
      </c>
      <c r="AX188" t="s">
        <v>1578</v>
      </c>
    </row>
    <row r="189" spans="1:50" x14ac:dyDescent="0.25">
      <c r="A189" t="s">
        <v>18</v>
      </c>
      <c r="B189" t="s">
        <v>48</v>
      </c>
      <c r="C189" t="s">
        <v>1116</v>
      </c>
      <c r="D189" t="s">
        <v>1116</v>
      </c>
      <c r="E189" t="s">
        <v>1303</v>
      </c>
      <c r="F189" t="s">
        <v>1370</v>
      </c>
      <c r="G189" t="s">
        <v>1436</v>
      </c>
      <c r="H189" t="s">
        <v>1495</v>
      </c>
      <c r="I189" t="s">
        <v>1502</v>
      </c>
      <c r="J189" t="s">
        <v>36</v>
      </c>
      <c r="K189">
        <v>21</v>
      </c>
      <c r="N189">
        <v>155736</v>
      </c>
      <c r="O189">
        <v>0</v>
      </c>
      <c r="P189">
        <v>0</v>
      </c>
      <c r="Q189">
        <v>151200</v>
      </c>
      <c r="R189">
        <v>0</v>
      </c>
      <c r="S189">
        <v>0</v>
      </c>
      <c r="T189">
        <v>0</v>
      </c>
      <c r="U189">
        <v>4536</v>
      </c>
      <c r="AP189">
        <v>43068</v>
      </c>
      <c r="AQ189">
        <v>43116</v>
      </c>
      <c r="AT189">
        <v>0.5</v>
      </c>
      <c r="AU189" t="s">
        <v>2</v>
      </c>
      <c r="AV189" t="s">
        <v>89</v>
      </c>
      <c r="AX189" t="s">
        <v>1580</v>
      </c>
    </row>
    <row r="190" spans="1:50" x14ac:dyDescent="0.25">
      <c r="A190" t="s">
        <v>18</v>
      </c>
      <c r="B190" t="s">
        <v>48</v>
      </c>
      <c r="C190" t="s">
        <v>1117</v>
      </c>
      <c r="D190" t="s">
        <v>1117</v>
      </c>
      <c r="E190" t="s">
        <v>1304</v>
      </c>
      <c r="F190" t="s">
        <v>1380</v>
      </c>
      <c r="G190" t="s">
        <v>1437</v>
      </c>
      <c r="H190" t="s">
        <v>1496</v>
      </c>
      <c r="I190" t="s">
        <v>1502</v>
      </c>
      <c r="J190" t="s">
        <v>29</v>
      </c>
      <c r="K190">
        <v>144</v>
      </c>
      <c r="N190">
        <v>92700</v>
      </c>
      <c r="O190">
        <v>90000</v>
      </c>
      <c r="P190">
        <v>0</v>
      </c>
      <c r="Q190">
        <v>0</v>
      </c>
      <c r="R190">
        <v>0</v>
      </c>
      <c r="S190">
        <v>0</v>
      </c>
      <c r="T190">
        <v>0</v>
      </c>
      <c r="U190">
        <v>2700</v>
      </c>
      <c r="AQ190">
        <v>43112</v>
      </c>
      <c r="AT190">
        <v>0.5</v>
      </c>
      <c r="AU190" t="s">
        <v>69</v>
      </c>
      <c r="AV190" t="s">
        <v>89</v>
      </c>
      <c r="AX190" t="s">
        <v>1261</v>
      </c>
    </row>
    <row r="191" spans="1:50" x14ac:dyDescent="0.25">
      <c r="A191" t="s">
        <v>18</v>
      </c>
      <c r="B191" t="s">
        <v>48</v>
      </c>
      <c r="C191" t="s">
        <v>1118</v>
      </c>
      <c r="D191" t="s">
        <v>1118</v>
      </c>
      <c r="E191" t="s">
        <v>1261</v>
      </c>
      <c r="F191" t="s">
        <v>1261</v>
      </c>
      <c r="G191" t="s">
        <v>1438</v>
      </c>
      <c r="H191" t="s">
        <v>1261</v>
      </c>
      <c r="I191" t="s">
        <v>1502</v>
      </c>
      <c r="J191" t="s">
        <v>29</v>
      </c>
      <c r="K191" t="s">
        <v>911</v>
      </c>
      <c r="N191">
        <v>21630</v>
      </c>
      <c r="O191">
        <v>0</v>
      </c>
      <c r="P191">
        <v>21000</v>
      </c>
      <c r="Q191">
        <v>0</v>
      </c>
      <c r="R191">
        <v>0</v>
      </c>
      <c r="S191">
        <v>0</v>
      </c>
      <c r="T191">
        <v>0</v>
      </c>
      <c r="U191">
        <v>630</v>
      </c>
      <c r="AT191">
        <v>0.5</v>
      </c>
      <c r="AU191" t="s">
        <v>1</v>
      </c>
      <c r="AV191" t="s">
        <v>89</v>
      </c>
      <c r="AX191" t="s">
        <v>1261</v>
      </c>
    </row>
    <row r="192" spans="1:50" x14ac:dyDescent="0.25">
      <c r="A192" t="s">
        <v>18</v>
      </c>
      <c r="B192" t="s">
        <v>48</v>
      </c>
      <c r="C192" t="s">
        <v>1119</v>
      </c>
      <c r="D192" t="s">
        <v>1119</v>
      </c>
      <c r="E192" t="s">
        <v>1261</v>
      </c>
      <c r="F192" t="s">
        <v>1261</v>
      </c>
      <c r="G192" t="s">
        <v>1439</v>
      </c>
      <c r="H192" t="s">
        <v>1261</v>
      </c>
      <c r="I192" t="s">
        <v>1502</v>
      </c>
      <c r="J192" t="s">
        <v>29</v>
      </c>
      <c r="K192" t="s">
        <v>911</v>
      </c>
      <c r="N192">
        <v>21630</v>
      </c>
      <c r="O192">
        <v>0</v>
      </c>
      <c r="P192">
        <v>21000</v>
      </c>
      <c r="Q192">
        <v>0</v>
      </c>
      <c r="R192">
        <v>0</v>
      </c>
      <c r="S192">
        <v>0</v>
      </c>
      <c r="T192">
        <v>0</v>
      </c>
      <c r="U192">
        <v>630</v>
      </c>
      <c r="AT192">
        <v>0.5</v>
      </c>
      <c r="AU192" t="s">
        <v>1</v>
      </c>
      <c r="AV192" t="s">
        <v>89</v>
      </c>
      <c r="AX192" t="s">
        <v>1261</v>
      </c>
    </row>
    <row r="193" spans="1:50" x14ac:dyDescent="0.25">
      <c r="A193" t="s">
        <v>18</v>
      </c>
      <c r="B193" t="s">
        <v>48</v>
      </c>
      <c r="C193" t="s">
        <v>1120</v>
      </c>
      <c r="D193" t="s">
        <v>1120</v>
      </c>
      <c r="E193" t="s">
        <v>1261</v>
      </c>
      <c r="F193" t="s">
        <v>1261</v>
      </c>
      <c r="G193" t="s">
        <v>1261</v>
      </c>
      <c r="H193" t="s">
        <v>1261</v>
      </c>
      <c r="I193" t="s">
        <v>1502</v>
      </c>
      <c r="J193" t="s">
        <v>29</v>
      </c>
      <c r="K193" t="s">
        <v>911</v>
      </c>
      <c r="N193">
        <v>21630</v>
      </c>
      <c r="O193">
        <v>0</v>
      </c>
      <c r="P193">
        <v>21000</v>
      </c>
      <c r="Q193">
        <v>0</v>
      </c>
      <c r="R193">
        <v>0</v>
      </c>
      <c r="S193">
        <v>0</v>
      </c>
      <c r="T193">
        <v>0</v>
      </c>
      <c r="U193">
        <v>630</v>
      </c>
      <c r="AT193">
        <v>0.5</v>
      </c>
      <c r="AU193" t="s">
        <v>1</v>
      </c>
      <c r="AV193" t="s">
        <v>89</v>
      </c>
      <c r="AX193" t="s">
        <v>1261</v>
      </c>
    </row>
    <row r="194" spans="1:50" x14ac:dyDescent="0.25">
      <c r="A194" t="s">
        <v>18</v>
      </c>
      <c r="B194" t="s">
        <v>48</v>
      </c>
      <c r="C194" t="s">
        <v>848</v>
      </c>
      <c r="D194" t="s">
        <v>848</v>
      </c>
      <c r="E194" t="s">
        <v>1261</v>
      </c>
      <c r="F194" t="s">
        <v>1261</v>
      </c>
      <c r="G194" t="s">
        <v>1440</v>
      </c>
      <c r="H194" t="s">
        <v>1261</v>
      </c>
      <c r="I194" t="s">
        <v>1502</v>
      </c>
      <c r="J194" t="s">
        <v>29</v>
      </c>
      <c r="K194" t="s">
        <v>1509</v>
      </c>
      <c r="N194">
        <v>21630</v>
      </c>
      <c r="O194">
        <v>0</v>
      </c>
      <c r="P194">
        <v>21000</v>
      </c>
      <c r="Q194">
        <v>0</v>
      </c>
      <c r="R194">
        <v>0</v>
      </c>
      <c r="S194">
        <v>0</v>
      </c>
      <c r="T194">
        <v>0</v>
      </c>
      <c r="U194">
        <v>630</v>
      </c>
      <c r="AT194">
        <v>0.5</v>
      </c>
      <c r="AU194" t="s">
        <v>1</v>
      </c>
      <c r="AV194" t="s">
        <v>89</v>
      </c>
      <c r="AX194" t="s">
        <v>1261</v>
      </c>
    </row>
    <row r="195" spans="1:50" x14ac:dyDescent="0.25">
      <c r="A195" t="s">
        <v>18</v>
      </c>
      <c r="B195" t="s">
        <v>48</v>
      </c>
      <c r="C195" t="s">
        <v>1121</v>
      </c>
      <c r="D195" t="s">
        <v>1121</v>
      </c>
      <c r="E195" t="s">
        <v>1261</v>
      </c>
      <c r="F195" t="s">
        <v>1261</v>
      </c>
      <c r="G195" t="s">
        <v>1441</v>
      </c>
      <c r="H195">
        <v>0</v>
      </c>
      <c r="I195" t="s">
        <v>1502</v>
      </c>
      <c r="J195" t="s">
        <v>44</v>
      </c>
      <c r="K195">
        <v>20</v>
      </c>
      <c r="N195">
        <v>46350</v>
      </c>
      <c r="O195">
        <v>0</v>
      </c>
      <c r="P195">
        <v>45000</v>
      </c>
      <c r="Q195">
        <v>0</v>
      </c>
      <c r="R195">
        <v>0</v>
      </c>
      <c r="S195">
        <v>0</v>
      </c>
      <c r="T195">
        <v>0</v>
      </c>
      <c r="U195">
        <v>1350</v>
      </c>
      <c r="AQ195">
        <v>43111</v>
      </c>
      <c r="AT195">
        <v>0.5</v>
      </c>
      <c r="AU195" t="s">
        <v>69</v>
      </c>
      <c r="AV195" t="s">
        <v>89</v>
      </c>
      <c r="AX195" t="s">
        <v>1581</v>
      </c>
    </row>
    <row r="196" spans="1:50" x14ac:dyDescent="0.25">
      <c r="A196" t="s">
        <v>18</v>
      </c>
      <c r="B196" t="s">
        <v>48</v>
      </c>
      <c r="C196" t="s">
        <v>1122</v>
      </c>
      <c r="D196" t="s">
        <v>1122</v>
      </c>
      <c r="E196" t="s">
        <v>1261</v>
      </c>
      <c r="F196" t="s">
        <v>1261</v>
      </c>
      <c r="G196" t="s">
        <v>1261</v>
      </c>
      <c r="H196" t="s">
        <v>1261</v>
      </c>
      <c r="I196" t="s">
        <v>1502</v>
      </c>
      <c r="J196" t="s">
        <v>29</v>
      </c>
      <c r="K196">
        <v>4</v>
      </c>
      <c r="N196">
        <v>61800</v>
      </c>
      <c r="O196">
        <v>0</v>
      </c>
      <c r="P196">
        <v>0</v>
      </c>
      <c r="Q196">
        <v>60000</v>
      </c>
      <c r="R196">
        <v>0</v>
      </c>
      <c r="S196">
        <v>0</v>
      </c>
      <c r="T196">
        <v>0</v>
      </c>
      <c r="U196">
        <v>1800</v>
      </c>
      <c r="AT196">
        <v>0.5</v>
      </c>
      <c r="AU196" t="s">
        <v>1</v>
      </c>
      <c r="AV196" t="s">
        <v>89</v>
      </c>
      <c r="AX196" t="s">
        <v>1261</v>
      </c>
    </row>
    <row r="197" spans="1:50" x14ac:dyDescent="0.25">
      <c r="A197" t="s">
        <v>18</v>
      </c>
      <c r="B197" t="s">
        <v>48</v>
      </c>
      <c r="C197" t="s">
        <v>1123</v>
      </c>
      <c r="D197" t="s">
        <v>1123</v>
      </c>
      <c r="E197" t="s">
        <v>1305</v>
      </c>
      <c r="F197" t="s">
        <v>77</v>
      </c>
      <c r="G197" t="s">
        <v>1442</v>
      </c>
      <c r="H197">
        <v>0</v>
      </c>
      <c r="I197" t="s">
        <v>1502</v>
      </c>
      <c r="J197" t="s">
        <v>29</v>
      </c>
      <c r="K197" t="s">
        <v>911</v>
      </c>
      <c r="N197">
        <v>123600</v>
      </c>
      <c r="O197">
        <v>0</v>
      </c>
      <c r="P197">
        <v>0</v>
      </c>
      <c r="Q197">
        <v>120000</v>
      </c>
      <c r="R197">
        <v>0</v>
      </c>
      <c r="S197">
        <v>0</v>
      </c>
      <c r="T197">
        <v>0</v>
      </c>
      <c r="U197">
        <v>3600</v>
      </c>
      <c r="AT197">
        <v>0.5</v>
      </c>
      <c r="AU197" t="s">
        <v>69</v>
      </c>
      <c r="AV197" t="s">
        <v>89</v>
      </c>
      <c r="AX197" t="s">
        <v>1578</v>
      </c>
    </row>
    <row r="198" spans="1:50" x14ac:dyDescent="0.25">
      <c r="A198" t="s">
        <v>18</v>
      </c>
      <c r="B198" t="s">
        <v>48</v>
      </c>
      <c r="C198" t="s">
        <v>1124</v>
      </c>
      <c r="D198" t="s">
        <v>1124</v>
      </c>
      <c r="E198" t="s">
        <v>1306</v>
      </c>
      <c r="F198" t="s">
        <v>1373</v>
      </c>
      <c r="G198" t="s">
        <v>1443</v>
      </c>
      <c r="H198" t="s">
        <v>1497</v>
      </c>
      <c r="I198" t="s">
        <v>1502</v>
      </c>
      <c r="J198" t="s">
        <v>29</v>
      </c>
      <c r="K198" t="s">
        <v>1514</v>
      </c>
      <c r="N198">
        <v>37595</v>
      </c>
      <c r="O198">
        <v>0</v>
      </c>
      <c r="P198">
        <v>36500</v>
      </c>
      <c r="Q198">
        <v>0</v>
      </c>
      <c r="R198">
        <v>0</v>
      </c>
      <c r="S198">
        <v>0</v>
      </c>
      <c r="T198">
        <v>0</v>
      </c>
      <c r="U198">
        <v>1095</v>
      </c>
      <c r="V198">
        <v>36500</v>
      </c>
      <c r="W198">
        <v>43040</v>
      </c>
      <c r="AP198">
        <v>43066</v>
      </c>
      <c r="AT198">
        <v>0.5</v>
      </c>
      <c r="AU198" t="s">
        <v>3</v>
      </c>
      <c r="AV198" t="s">
        <v>89</v>
      </c>
      <c r="AX198" t="s">
        <v>1582</v>
      </c>
    </row>
    <row r="199" spans="1:50" x14ac:dyDescent="0.25">
      <c r="A199" t="s">
        <v>18</v>
      </c>
      <c r="B199" t="s">
        <v>48</v>
      </c>
      <c r="C199" t="s">
        <v>1125</v>
      </c>
      <c r="D199" t="s">
        <v>1125</v>
      </c>
      <c r="E199" t="s">
        <v>1307</v>
      </c>
      <c r="F199" t="s">
        <v>1372</v>
      </c>
      <c r="G199" t="s">
        <v>1444</v>
      </c>
      <c r="H199" t="s">
        <v>1498</v>
      </c>
      <c r="I199" t="s">
        <v>1502</v>
      </c>
      <c r="J199" t="s">
        <v>35</v>
      </c>
      <c r="K199" t="s">
        <v>1527</v>
      </c>
      <c r="N199">
        <v>77250</v>
      </c>
      <c r="O199">
        <v>0</v>
      </c>
      <c r="P199">
        <v>75000</v>
      </c>
      <c r="Q199">
        <v>0</v>
      </c>
      <c r="R199">
        <v>0</v>
      </c>
      <c r="S199">
        <v>0</v>
      </c>
      <c r="T199">
        <v>0</v>
      </c>
      <c r="U199">
        <v>2250</v>
      </c>
      <c r="AP199">
        <v>43003</v>
      </c>
      <c r="AQ199">
        <v>43111</v>
      </c>
      <c r="AT199">
        <v>0.5</v>
      </c>
      <c r="AU199" t="s">
        <v>69</v>
      </c>
      <c r="AV199" t="s">
        <v>89</v>
      </c>
      <c r="AX199" t="s">
        <v>1583</v>
      </c>
    </row>
    <row r="200" spans="1:50" x14ac:dyDescent="0.25">
      <c r="A200" t="s">
        <v>18</v>
      </c>
      <c r="B200" t="s">
        <v>48</v>
      </c>
      <c r="C200" t="s">
        <v>1126</v>
      </c>
      <c r="D200" t="s">
        <v>1126</v>
      </c>
      <c r="E200" t="s">
        <v>1261</v>
      </c>
      <c r="F200" t="s">
        <v>1261</v>
      </c>
      <c r="G200" t="s">
        <v>1445</v>
      </c>
      <c r="H200" t="s">
        <v>1261</v>
      </c>
      <c r="I200" t="s">
        <v>1502</v>
      </c>
      <c r="J200" t="s">
        <v>29</v>
      </c>
      <c r="K200" t="s">
        <v>1509</v>
      </c>
      <c r="N200">
        <v>21630</v>
      </c>
      <c r="O200">
        <v>0</v>
      </c>
      <c r="P200">
        <v>21000</v>
      </c>
      <c r="Q200">
        <v>0</v>
      </c>
      <c r="R200">
        <v>0</v>
      </c>
      <c r="S200">
        <v>0</v>
      </c>
      <c r="T200">
        <v>0</v>
      </c>
      <c r="U200">
        <v>630</v>
      </c>
      <c r="AT200">
        <v>0.5</v>
      </c>
      <c r="AU200" t="s">
        <v>1</v>
      </c>
      <c r="AV200" t="s">
        <v>89</v>
      </c>
      <c r="AX200" t="s">
        <v>1261</v>
      </c>
    </row>
    <row r="201" spans="1:50" x14ac:dyDescent="0.25">
      <c r="A201" t="s">
        <v>18</v>
      </c>
      <c r="B201" t="s">
        <v>48</v>
      </c>
      <c r="C201" t="s">
        <v>1127</v>
      </c>
      <c r="D201" t="s">
        <v>1127</v>
      </c>
      <c r="E201" t="s">
        <v>1308</v>
      </c>
      <c r="F201" t="s">
        <v>1381</v>
      </c>
      <c r="G201" t="s">
        <v>1446</v>
      </c>
      <c r="H201" t="s">
        <v>1499</v>
      </c>
      <c r="I201" t="s">
        <v>1502</v>
      </c>
      <c r="J201" t="s">
        <v>29</v>
      </c>
      <c r="K201" t="s">
        <v>1509</v>
      </c>
      <c r="N201">
        <v>21630</v>
      </c>
      <c r="O201">
        <v>0</v>
      </c>
      <c r="P201">
        <v>21000</v>
      </c>
      <c r="Q201">
        <v>0</v>
      </c>
      <c r="R201">
        <v>0</v>
      </c>
      <c r="S201">
        <v>0</v>
      </c>
      <c r="T201">
        <v>0</v>
      </c>
      <c r="U201">
        <v>630</v>
      </c>
      <c r="AT201">
        <v>0.5</v>
      </c>
      <c r="AU201" t="s">
        <v>69</v>
      </c>
      <c r="AV201" t="s">
        <v>89</v>
      </c>
      <c r="AX201" t="s">
        <v>1261</v>
      </c>
    </row>
    <row r="202" spans="1:50" x14ac:dyDescent="0.25">
      <c r="A202" t="s">
        <v>18</v>
      </c>
      <c r="B202" t="s">
        <v>48</v>
      </c>
      <c r="C202" t="s">
        <v>1128</v>
      </c>
      <c r="D202" t="s">
        <v>1128</v>
      </c>
      <c r="E202" t="s">
        <v>1261</v>
      </c>
      <c r="F202" t="s">
        <v>1261</v>
      </c>
      <c r="G202" t="s">
        <v>1447</v>
      </c>
      <c r="H202" t="s">
        <v>1500</v>
      </c>
      <c r="I202" t="s">
        <v>1502</v>
      </c>
      <c r="J202" t="s">
        <v>47</v>
      </c>
      <c r="K202" t="s">
        <v>1528</v>
      </c>
      <c r="N202">
        <v>40170</v>
      </c>
      <c r="O202">
        <v>0</v>
      </c>
      <c r="P202">
        <v>0</v>
      </c>
      <c r="Q202">
        <v>39000</v>
      </c>
      <c r="R202">
        <v>0</v>
      </c>
      <c r="S202">
        <v>0</v>
      </c>
      <c r="T202">
        <v>0</v>
      </c>
      <c r="U202">
        <v>1170</v>
      </c>
      <c r="AT202">
        <v>0.5</v>
      </c>
      <c r="AU202" t="s">
        <v>1</v>
      </c>
      <c r="AV202" t="s">
        <v>89</v>
      </c>
      <c r="AX202" t="s">
        <v>1261</v>
      </c>
    </row>
    <row r="203" spans="1:50" x14ac:dyDescent="0.25">
      <c r="A203" t="s">
        <v>18</v>
      </c>
      <c r="B203" t="s">
        <v>48</v>
      </c>
      <c r="C203" t="s">
        <v>1129</v>
      </c>
      <c r="D203" t="s">
        <v>1129</v>
      </c>
      <c r="E203" t="s">
        <v>1309</v>
      </c>
      <c r="F203" t="s">
        <v>1370</v>
      </c>
      <c r="G203" t="s">
        <v>1448</v>
      </c>
      <c r="H203" t="s">
        <v>1501</v>
      </c>
      <c r="I203" t="s">
        <v>1502</v>
      </c>
      <c r="J203" t="s">
        <v>29</v>
      </c>
      <c r="K203">
        <v>6</v>
      </c>
      <c r="N203">
        <v>55620</v>
      </c>
      <c r="O203">
        <v>0</v>
      </c>
      <c r="P203">
        <v>0</v>
      </c>
      <c r="Q203">
        <v>54000</v>
      </c>
      <c r="R203">
        <v>0</v>
      </c>
      <c r="S203">
        <v>0</v>
      </c>
      <c r="T203">
        <v>0</v>
      </c>
      <c r="U203">
        <v>1620</v>
      </c>
      <c r="AT203">
        <v>0.5</v>
      </c>
      <c r="AU203" t="s">
        <v>69</v>
      </c>
      <c r="AV203" t="s">
        <v>89</v>
      </c>
      <c r="AX203" t="s">
        <v>1261</v>
      </c>
    </row>
    <row r="204" spans="1:50" x14ac:dyDescent="0.25">
      <c r="A204" t="s">
        <v>18</v>
      </c>
      <c r="B204" t="s">
        <v>48</v>
      </c>
      <c r="C204" t="s">
        <v>1130</v>
      </c>
      <c r="D204" t="s">
        <v>1130</v>
      </c>
      <c r="E204" t="s">
        <v>1261</v>
      </c>
      <c r="F204" t="s">
        <v>1261</v>
      </c>
      <c r="G204" t="s">
        <v>1941</v>
      </c>
      <c r="H204" t="s">
        <v>1261</v>
      </c>
      <c r="I204" t="s">
        <v>1616</v>
      </c>
      <c r="J204" t="s">
        <v>29</v>
      </c>
      <c r="K204">
        <v>11</v>
      </c>
      <c r="N204">
        <v>54384</v>
      </c>
      <c r="O204">
        <v>0</v>
      </c>
      <c r="P204">
        <v>0</v>
      </c>
      <c r="Q204">
        <v>52800</v>
      </c>
      <c r="R204">
        <v>0</v>
      </c>
      <c r="S204">
        <v>0</v>
      </c>
      <c r="T204">
        <v>0</v>
      </c>
      <c r="U204">
        <v>1584</v>
      </c>
      <c r="AT204">
        <v>0.5</v>
      </c>
      <c r="AU204" t="s">
        <v>1</v>
      </c>
      <c r="AV204" t="s">
        <v>89</v>
      </c>
      <c r="AX204" t="s">
        <v>1261</v>
      </c>
    </row>
    <row r="205" spans="1:50" x14ac:dyDescent="0.25">
      <c r="A205" t="s">
        <v>18</v>
      </c>
      <c r="B205" t="s">
        <v>48</v>
      </c>
      <c r="C205" t="s">
        <v>1131</v>
      </c>
      <c r="D205" t="s">
        <v>1233</v>
      </c>
      <c r="E205" t="s">
        <v>1310</v>
      </c>
      <c r="F205" t="s">
        <v>77</v>
      </c>
      <c r="G205" t="s">
        <v>1942</v>
      </c>
      <c r="H205" t="s">
        <v>1943</v>
      </c>
      <c r="I205" t="s">
        <v>1616</v>
      </c>
      <c r="J205" t="s">
        <v>29</v>
      </c>
      <c r="K205">
        <v>4</v>
      </c>
      <c r="N205">
        <v>19776</v>
      </c>
      <c r="O205">
        <v>0</v>
      </c>
      <c r="P205">
        <v>0</v>
      </c>
      <c r="Q205">
        <v>19200</v>
      </c>
      <c r="R205">
        <v>0</v>
      </c>
      <c r="S205">
        <v>0</v>
      </c>
      <c r="T205">
        <v>0</v>
      </c>
      <c r="U205">
        <v>576</v>
      </c>
      <c r="AQ205">
        <v>43125</v>
      </c>
      <c r="AT205">
        <v>0.5</v>
      </c>
      <c r="AU205" t="s">
        <v>69</v>
      </c>
      <c r="AV205" t="s">
        <v>89</v>
      </c>
      <c r="AX205" t="s">
        <v>1261</v>
      </c>
    </row>
    <row r="206" spans="1:50" x14ac:dyDescent="0.25">
      <c r="A206" t="s">
        <v>18</v>
      </c>
      <c r="B206" t="s">
        <v>48</v>
      </c>
      <c r="C206" t="s">
        <v>1132</v>
      </c>
      <c r="D206" t="s">
        <v>1132</v>
      </c>
      <c r="E206" t="s">
        <v>1311</v>
      </c>
      <c r="F206" t="s">
        <v>77</v>
      </c>
      <c r="G206" t="s">
        <v>1944</v>
      </c>
      <c r="H206" t="s">
        <v>1945</v>
      </c>
      <c r="I206" t="s">
        <v>1616</v>
      </c>
      <c r="J206" t="s">
        <v>36</v>
      </c>
      <c r="K206">
        <v>31</v>
      </c>
      <c r="N206">
        <v>57474</v>
      </c>
      <c r="O206">
        <v>55800</v>
      </c>
      <c r="P206">
        <v>0</v>
      </c>
      <c r="Q206">
        <v>0</v>
      </c>
      <c r="R206">
        <v>0</v>
      </c>
      <c r="S206">
        <v>0</v>
      </c>
      <c r="T206">
        <v>0</v>
      </c>
      <c r="U206">
        <v>1674</v>
      </c>
      <c r="AP206">
        <v>43067</v>
      </c>
      <c r="AT206">
        <v>0.5</v>
      </c>
      <c r="AU206" t="s">
        <v>69</v>
      </c>
      <c r="AV206" t="s">
        <v>89</v>
      </c>
      <c r="AX206" t="s">
        <v>1584</v>
      </c>
    </row>
    <row r="207" spans="1:50" x14ac:dyDescent="0.25">
      <c r="A207" t="s">
        <v>18</v>
      </c>
      <c r="B207" t="s">
        <v>48</v>
      </c>
      <c r="C207" t="s">
        <v>1133</v>
      </c>
      <c r="D207" t="s">
        <v>1133</v>
      </c>
      <c r="E207" t="s">
        <v>1312</v>
      </c>
      <c r="F207" t="s">
        <v>77</v>
      </c>
      <c r="G207" t="s">
        <v>1946</v>
      </c>
      <c r="H207" t="s">
        <v>1947</v>
      </c>
      <c r="I207" t="s">
        <v>1616</v>
      </c>
      <c r="J207" t="s">
        <v>29</v>
      </c>
      <c r="K207" t="s">
        <v>911</v>
      </c>
      <c r="N207">
        <v>21630</v>
      </c>
      <c r="O207">
        <v>0</v>
      </c>
      <c r="P207">
        <v>21000</v>
      </c>
      <c r="Q207">
        <v>0</v>
      </c>
      <c r="R207">
        <v>0</v>
      </c>
      <c r="S207">
        <v>0</v>
      </c>
      <c r="T207">
        <v>0</v>
      </c>
      <c r="U207">
        <v>630</v>
      </c>
      <c r="AQ207">
        <v>43144</v>
      </c>
      <c r="AT207">
        <v>0.5</v>
      </c>
      <c r="AU207" t="s">
        <v>69</v>
      </c>
      <c r="AV207" t="s">
        <v>89</v>
      </c>
      <c r="AX207" t="s">
        <v>1585</v>
      </c>
    </row>
    <row r="208" spans="1:50" x14ac:dyDescent="0.25">
      <c r="A208" t="s">
        <v>18</v>
      </c>
      <c r="B208" t="s">
        <v>48</v>
      </c>
      <c r="C208" t="s">
        <v>1134</v>
      </c>
      <c r="D208" t="s">
        <v>1234</v>
      </c>
      <c r="E208" t="s">
        <v>1313</v>
      </c>
      <c r="F208" t="s">
        <v>77</v>
      </c>
      <c r="G208" t="s">
        <v>1948</v>
      </c>
      <c r="H208" t="s">
        <v>1949</v>
      </c>
      <c r="I208" t="s">
        <v>1616</v>
      </c>
      <c r="J208" t="s">
        <v>45</v>
      </c>
      <c r="K208" t="s">
        <v>1950</v>
      </c>
      <c r="N208">
        <v>21630</v>
      </c>
      <c r="O208">
        <v>0</v>
      </c>
      <c r="P208">
        <v>21000</v>
      </c>
      <c r="Q208">
        <v>0</v>
      </c>
      <c r="R208">
        <v>0</v>
      </c>
      <c r="S208">
        <v>0</v>
      </c>
      <c r="T208">
        <v>0</v>
      </c>
      <c r="U208">
        <v>630</v>
      </c>
      <c r="AQ208">
        <v>43123</v>
      </c>
      <c r="AT208">
        <v>0.5</v>
      </c>
      <c r="AU208" t="s">
        <v>69</v>
      </c>
      <c r="AV208" t="s">
        <v>89</v>
      </c>
      <c r="AX208" t="s">
        <v>1261</v>
      </c>
    </row>
    <row r="209" spans="1:50" x14ac:dyDescent="0.25">
      <c r="A209" t="s">
        <v>18</v>
      </c>
      <c r="B209" t="s">
        <v>48</v>
      </c>
      <c r="C209" t="s">
        <v>1135</v>
      </c>
      <c r="D209" t="s">
        <v>1135</v>
      </c>
      <c r="E209" t="s">
        <v>1314</v>
      </c>
      <c r="F209" t="s">
        <v>77</v>
      </c>
      <c r="G209" t="s">
        <v>1951</v>
      </c>
      <c r="H209" t="s">
        <v>1952</v>
      </c>
      <c r="I209" t="s">
        <v>1616</v>
      </c>
      <c r="J209" t="s">
        <v>29</v>
      </c>
      <c r="K209">
        <v>12</v>
      </c>
      <c r="N209">
        <v>41529.599999999999</v>
      </c>
      <c r="O209">
        <v>0</v>
      </c>
      <c r="P209">
        <v>40320</v>
      </c>
      <c r="Q209">
        <v>0</v>
      </c>
      <c r="R209">
        <v>0</v>
      </c>
      <c r="S209">
        <v>0</v>
      </c>
      <c r="T209">
        <v>0</v>
      </c>
      <c r="U209">
        <v>1209.5999999999999</v>
      </c>
      <c r="AP209">
        <v>43067</v>
      </c>
      <c r="AT209">
        <v>0.5</v>
      </c>
      <c r="AU209" t="s">
        <v>69</v>
      </c>
      <c r="AV209" t="s">
        <v>89</v>
      </c>
      <c r="AX209" t="s">
        <v>1261</v>
      </c>
    </row>
    <row r="210" spans="1:50" x14ac:dyDescent="0.25">
      <c r="A210" t="s">
        <v>18</v>
      </c>
      <c r="B210" t="s">
        <v>48</v>
      </c>
      <c r="C210" t="s">
        <v>1136</v>
      </c>
      <c r="D210" t="s">
        <v>1136</v>
      </c>
      <c r="E210" t="s">
        <v>1315</v>
      </c>
      <c r="F210" t="s">
        <v>292</v>
      </c>
      <c r="G210" t="s">
        <v>1953</v>
      </c>
      <c r="H210" t="s">
        <v>1954</v>
      </c>
      <c r="I210" t="s">
        <v>1616</v>
      </c>
      <c r="J210" t="s">
        <v>29</v>
      </c>
      <c r="K210">
        <v>8</v>
      </c>
      <c r="N210">
        <v>19776</v>
      </c>
      <c r="O210">
        <v>19200</v>
      </c>
      <c r="P210">
        <v>0</v>
      </c>
      <c r="Q210">
        <v>0</v>
      </c>
      <c r="R210">
        <v>0</v>
      </c>
      <c r="S210">
        <v>0</v>
      </c>
      <c r="T210">
        <v>0</v>
      </c>
      <c r="U210">
        <v>576</v>
      </c>
      <c r="AQ210">
        <v>43144</v>
      </c>
      <c r="AT210">
        <v>0.5</v>
      </c>
      <c r="AU210" t="s">
        <v>69</v>
      </c>
      <c r="AV210" t="s">
        <v>89</v>
      </c>
      <c r="AX210" t="s">
        <v>1261</v>
      </c>
    </row>
    <row r="211" spans="1:50" x14ac:dyDescent="0.25">
      <c r="A211" t="s">
        <v>18</v>
      </c>
      <c r="B211" t="s">
        <v>48</v>
      </c>
      <c r="C211" t="s">
        <v>1137</v>
      </c>
      <c r="D211" t="s">
        <v>1137</v>
      </c>
      <c r="E211" t="s">
        <v>1316</v>
      </c>
      <c r="F211" t="s">
        <v>1955</v>
      </c>
      <c r="G211" t="s">
        <v>1956</v>
      </c>
      <c r="H211" t="s">
        <v>1957</v>
      </c>
      <c r="I211" t="s">
        <v>1616</v>
      </c>
      <c r="J211" t="s">
        <v>29</v>
      </c>
      <c r="K211">
        <v>4</v>
      </c>
      <c r="N211">
        <v>20764.8</v>
      </c>
      <c r="O211">
        <v>0</v>
      </c>
      <c r="P211">
        <v>20160</v>
      </c>
      <c r="Q211">
        <v>0</v>
      </c>
      <c r="R211">
        <v>0</v>
      </c>
      <c r="S211">
        <v>0</v>
      </c>
      <c r="T211">
        <v>0</v>
      </c>
      <c r="U211">
        <v>604.79999999999995</v>
      </c>
      <c r="AT211">
        <v>0.5</v>
      </c>
      <c r="AU211" t="s">
        <v>69</v>
      </c>
      <c r="AV211" t="s">
        <v>89</v>
      </c>
      <c r="AX211" t="s">
        <v>1586</v>
      </c>
    </row>
    <row r="212" spans="1:50" x14ac:dyDescent="0.25">
      <c r="A212" t="s">
        <v>18</v>
      </c>
      <c r="B212" t="s">
        <v>48</v>
      </c>
      <c r="C212" t="s">
        <v>1138</v>
      </c>
      <c r="D212" t="s">
        <v>1138</v>
      </c>
      <c r="E212" t="s">
        <v>1317</v>
      </c>
      <c r="F212" t="s">
        <v>292</v>
      </c>
      <c r="G212" t="s">
        <v>1958</v>
      </c>
      <c r="H212" t="s">
        <v>1959</v>
      </c>
      <c r="I212" t="s">
        <v>1616</v>
      </c>
      <c r="J212" t="s">
        <v>29</v>
      </c>
      <c r="K212" t="s">
        <v>911</v>
      </c>
      <c r="N212">
        <v>21630</v>
      </c>
      <c r="O212">
        <v>0</v>
      </c>
      <c r="P212">
        <v>21000</v>
      </c>
      <c r="Q212">
        <v>0</v>
      </c>
      <c r="R212">
        <v>0</v>
      </c>
      <c r="S212">
        <v>0</v>
      </c>
      <c r="T212">
        <v>0</v>
      </c>
      <c r="U212">
        <v>630</v>
      </c>
      <c r="AP212">
        <v>42996</v>
      </c>
      <c r="AQ212">
        <v>43144</v>
      </c>
      <c r="AT212">
        <v>0.5</v>
      </c>
      <c r="AU212" t="s">
        <v>69</v>
      </c>
      <c r="AV212" t="s">
        <v>89</v>
      </c>
      <c r="AX212" t="s">
        <v>1585</v>
      </c>
    </row>
    <row r="213" spans="1:50" x14ac:dyDescent="0.25">
      <c r="A213" t="s">
        <v>18</v>
      </c>
      <c r="B213" t="s">
        <v>48</v>
      </c>
      <c r="C213" t="s">
        <v>1139</v>
      </c>
      <c r="D213" t="s">
        <v>1139</v>
      </c>
      <c r="E213" t="s">
        <v>1261</v>
      </c>
      <c r="F213" t="s">
        <v>1261</v>
      </c>
      <c r="G213" t="s">
        <v>1960</v>
      </c>
      <c r="H213" t="s">
        <v>1961</v>
      </c>
      <c r="I213" t="s">
        <v>1616</v>
      </c>
      <c r="J213" t="s">
        <v>29</v>
      </c>
      <c r="K213">
        <v>6</v>
      </c>
      <c r="N213">
        <v>20764.8</v>
      </c>
      <c r="O213">
        <v>0</v>
      </c>
      <c r="P213">
        <v>20160</v>
      </c>
      <c r="Q213">
        <v>0</v>
      </c>
      <c r="R213">
        <v>0</v>
      </c>
      <c r="S213">
        <v>0</v>
      </c>
      <c r="T213">
        <v>0</v>
      </c>
      <c r="U213">
        <v>604.79999999999995</v>
      </c>
      <c r="AQ213">
        <v>43125</v>
      </c>
      <c r="AT213">
        <v>0.5</v>
      </c>
      <c r="AU213" t="s">
        <v>1</v>
      </c>
      <c r="AV213" t="s">
        <v>89</v>
      </c>
      <c r="AX213" t="s">
        <v>1261</v>
      </c>
    </row>
    <row r="214" spans="1:50" x14ac:dyDescent="0.25">
      <c r="A214" t="s">
        <v>18</v>
      </c>
      <c r="B214" t="s">
        <v>48</v>
      </c>
      <c r="C214" t="s">
        <v>1140</v>
      </c>
      <c r="D214" t="s">
        <v>1140</v>
      </c>
      <c r="E214" t="s">
        <v>1318</v>
      </c>
      <c r="F214" t="s">
        <v>292</v>
      </c>
      <c r="G214" t="s">
        <v>1962</v>
      </c>
      <c r="H214" t="s">
        <v>1963</v>
      </c>
      <c r="I214" t="s">
        <v>1616</v>
      </c>
      <c r="J214" t="s">
        <v>29</v>
      </c>
      <c r="K214" t="s">
        <v>911</v>
      </c>
      <c r="N214">
        <v>21630</v>
      </c>
      <c r="O214">
        <v>0</v>
      </c>
      <c r="P214">
        <v>21000</v>
      </c>
      <c r="Q214">
        <v>0</v>
      </c>
      <c r="R214">
        <v>0</v>
      </c>
      <c r="S214">
        <v>0</v>
      </c>
      <c r="T214">
        <v>0</v>
      </c>
      <c r="U214">
        <v>630</v>
      </c>
      <c r="AT214">
        <v>0.5</v>
      </c>
      <c r="AU214" t="s">
        <v>69</v>
      </c>
      <c r="AV214" t="s">
        <v>89</v>
      </c>
      <c r="AX214" t="s">
        <v>1585</v>
      </c>
    </row>
    <row r="215" spans="1:50" x14ac:dyDescent="0.25">
      <c r="A215" t="s">
        <v>18</v>
      </c>
      <c r="B215" t="s">
        <v>48</v>
      </c>
      <c r="C215" t="s">
        <v>1141</v>
      </c>
      <c r="D215" t="s">
        <v>1235</v>
      </c>
      <c r="E215" t="s">
        <v>1261</v>
      </c>
      <c r="F215" t="s">
        <v>1261</v>
      </c>
      <c r="G215" t="s">
        <v>1964</v>
      </c>
      <c r="H215" t="s">
        <v>1261</v>
      </c>
      <c r="I215" t="s">
        <v>1616</v>
      </c>
      <c r="J215" t="s">
        <v>29</v>
      </c>
      <c r="K215" t="s">
        <v>1509</v>
      </c>
      <c r="N215">
        <v>21630</v>
      </c>
      <c r="O215">
        <v>0</v>
      </c>
      <c r="P215">
        <v>21000</v>
      </c>
      <c r="Q215">
        <v>0</v>
      </c>
      <c r="R215">
        <v>0</v>
      </c>
      <c r="S215">
        <v>0</v>
      </c>
      <c r="T215">
        <v>0</v>
      </c>
      <c r="U215">
        <v>630</v>
      </c>
      <c r="AP215">
        <v>43000</v>
      </c>
      <c r="AQ215">
        <v>43123</v>
      </c>
      <c r="AT215">
        <v>0.5</v>
      </c>
      <c r="AU215" t="s">
        <v>1</v>
      </c>
      <c r="AV215" t="s">
        <v>89</v>
      </c>
      <c r="AX215" t="s">
        <v>1585</v>
      </c>
    </row>
    <row r="216" spans="1:50" x14ac:dyDescent="0.25">
      <c r="A216" t="s">
        <v>18</v>
      </c>
      <c r="B216" t="s">
        <v>48</v>
      </c>
      <c r="C216" t="s">
        <v>1142</v>
      </c>
      <c r="D216" t="s">
        <v>1142</v>
      </c>
      <c r="E216" t="s">
        <v>1319</v>
      </c>
      <c r="F216" t="s">
        <v>1965</v>
      </c>
      <c r="G216" t="s">
        <v>1966</v>
      </c>
      <c r="H216">
        <v>0</v>
      </c>
      <c r="I216" t="s">
        <v>1616</v>
      </c>
      <c r="J216" t="s">
        <v>44</v>
      </c>
      <c r="K216">
        <v>298</v>
      </c>
      <c r="N216">
        <v>276246</v>
      </c>
      <c r="O216">
        <v>0</v>
      </c>
      <c r="P216">
        <v>268200</v>
      </c>
      <c r="Q216">
        <v>0</v>
      </c>
      <c r="R216">
        <v>0</v>
      </c>
      <c r="S216">
        <v>0</v>
      </c>
      <c r="T216">
        <v>0</v>
      </c>
      <c r="U216">
        <v>8046</v>
      </c>
      <c r="AQ216">
        <v>43123</v>
      </c>
      <c r="AT216">
        <v>0.5</v>
      </c>
      <c r="AU216" t="s">
        <v>69</v>
      </c>
      <c r="AV216" t="s">
        <v>89</v>
      </c>
      <c r="AX216" t="s">
        <v>1553</v>
      </c>
    </row>
    <row r="217" spans="1:50" x14ac:dyDescent="0.25">
      <c r="A217" t="s">
        <v>18</v>
      </c>
      <c r="B217" t="s">
        <v>48</v>
      </c>
      <c r="C217" t="s">
        <v>1143</v>
      </c>
      <c r="D217" t="s">
        <v>1143</v>
      </c>
      <c r="E217" t="s">
        <v>1261</v>
      </c>
      <c r="F217" t="s">
        <v>1261</v>
      </c>
      <c r="G217" t="s">
        <v>1261</v>
      </c>
      <c r="H217" t="s">
        <v>1261</v>
      </c>
      <c r="I217" t="s">
        <v>1616</v>
      </c>
      <c r="J217" t="s">
        <v>29</v>
      </c>
      <c r="K217" t="s">
        <v>1967</v>
      </c>
      <c r="N217">
        <v>0</v>
      </c>
      <c r="O217">
        <v>0</v>
      </c>
      <c r="P217">
        <v>0</v>
      </c>
      <c r="Q217">
        <v>0</v>
      </c>
      <c r="R217">
        <v>0</v>
      </c>
      <c r="S217">
        <v>0</v>
      </c>
      <c r="T217">
        <v>0</v>
      </c>
      <c r="U217">
        <v>0</v>
      </c>
      <c r="AQ217">
        <v>43144</v>
      </c>
      <c r="AT217">
        <v>0.5</v>
      </c>
      <c r="AU217" t="s">
        <v>1</v>
      </c>
      <c r="AV217" t="s">
        <v>89</v>
      </c>
      <c r="AX217" t="s">
        <v>1587</v>
      </c>
    </row>
    <row r="218" spans="1:50" x14ac:dyDescent="0.25">
      <c r="A218" t="s">
        <v>18</v>
      </c>
      <c r="B218" t="s">
        <v>48</v>
      </c>
      <c r="C218" t="s">
        <v>1144</v>
      </c>
      <c r="D218" t="s">
        <v>1236</v>
      </c>
      <c r="E218" t="s">
        <v>1320</v>
      </c>
      <c r="F218" t="s">
        <v>77</v>
      </c>
      <c r="G218" t="s">
        <v>1261</v>
      </c>
      <c r="H218" t="s">
        <v>1261</v>
      </c>
      <c r="I218" t="s">
        <v>1616</v>
      </c>
      <c r="J218" t="s">
        <v>44</v>
      </c>
      <c r="K218">
        <v>101</v>
      </c>
      <c r="N218">
        <v>101970</v>
      </c>
      <c r="O218">
        <v>0</v>
      </c>
      <c r="P218">
        <v>99000</v>
      </c>
      <c r="Q218">
        <v>0</v>
      </c>
      <c r="R218">
        <v>0</v>
      </c>
      <c r="S218">
        <v>0</v>
      </c>
      <c r="T218">
        <v>0</v>
      </c>
      <c r="U218">
        <v>2970</v>
      </c>
      <c r="AT218">
        <v>0.5</v>
      </c>
      <c r="AU218" t="s">
        <v>69</v>
      </c>
      <c r="AV218" t="s">
        <v>89</v>
      </c>
      <c r="AX218" t="s">
        <v>1553</v>
      </c>
    </row>
    <row r="219" spans="1:50" x14ac:dyDescent="0.25">
      <c r="A219" t="s">
        <v>18</v>
      </c>
      <c r="B219" t="s">
        <v>48</v>
      </c>
      <c r="C219" t="s">
        <v>1145</v>
      </c>
      <c r="D219" t="s">
        <v>1145</v>
      </c>
      <c r="E219" t="s">
        <v>1321</v>
      </c>
      <c r="F219" t="s">
        <v>292</v>
      </c>
      <c r="G219" t="s">
        <v>1261</v>
      </c>
      <c r="H219" t="s">
        <v>1261</v>
      </c>
      <c r="I219" t="s">
        <v>1616</v>
      </c>
      <c r="J219" t="s">
        <v>44</v>
      </c>
      <c r="K219">
        <v>196</v>
      </c>
      <c r="N219">
        <v>181692</v>
      </c>
      <c r="O219">
        <v>0</v>
      </c>
      <c r="P219">
        <v>176400</v>
      </c>
      <c r="Q219">
        <v>0</v>
      </c>
      <c r="R219">
        <v>0</v>
      </c>
      <c r="S219">
        <v>0</v>
      </c>
      <c r="T219">
        <v>0</v>
      </c>
      <c r="U219">
        <v>5292</v>
      </c>
      <c r="AQ219">
        <v>43144</v>
      </c>
      <c r="AT219">
        <v>0.5</v>
      </c>
      <c r="AU219" t="s">
        <v>69</v>
      </c>
      <c r="AV219" t="s">
        <v>89</v>
      </c>
      <c r="AX219" t="s">
        <v>1553</v>
      </c>
    </row>
    <row r="220" spans="1:50" x14ac:dyDescent="0.25">
      <c r="A220" t="s">
        <v>18</v>
      </c>
      <c r="B220" t="s">
        <v>48</v>
      </c>
      <c r="C220" t="s">
        <v>1146</v>
      </c>
      <c r="D220" t="s">
        <v>1237</v>
      </c>
      <c r="E220" t="s">
        <v>1322</v>
      </c>
      <c r="F220" t="s">
        <v>86</v>
      </c>
      <c r="G220" t="s">
        <v>1968</v>
      </c>
      <c r="H220">
        <v>0</v>
      </c>
      <c r="I220" t="s">
        <v>1616</v>
      </c>
      <c r="J220" t="s">
        <v>29</v>
      </c>
      <c r="K220">
        <v>7</v>
      </c>
      <c r="N220">
        <v>32960</v>
      </c>
      <c r="O220">
        <v>0</v>
      </c>
      <c r="P220">
        <v>32000</v>
      </c>
      <c r="Q220">
        <v>0</v>
      </c>
      <c r="R220">
        <v>0</v>
      </c>
      <c r="S220">
        <v>0</v>
      </c>
      <c r="T220">
        <v>0</v>
      </c>
      <c r="U220">
        <v>960</v>
      </c>
      <c r="AT220">
        <v>0.5</v>
      </c>
      <c r="AU220" t="s">
        <v>69</v>
      </c>
      <c r="AV220" t="s">
        <v>89</v>
      </c>
      <c r="AX220" t="s">
        <v>1588</v>
      </c>
    </row>
    <row r="221" spans="1:50" x14ac:dyDescent="0.25">
      <c r="A221" t="s">
        <v>18</v>
      </c>
      <c r="B221" t="s">
        <v>48</v>
      </c>
      <c r="C221" t="s">
        <v>1146</v>
      </c>
      <c r="D221" t="s">
        <v>1238</v>
      </c>
      <c r="E221" t="s">
        <v>1261</v>
      </c>
      <c r="F221" t="s">
        <v>1261</v>
      </c>
      <c r="G221" t="s">
        <v>1969</v>
      </c>
      <c r="H221">
        <v>0</v>
      </c>
      <c r="I221" t="s">
        <v>1616</v>
      </c>
      <c r="J221" t="s">
        <v>29</v>
      </c>
      <c r="K221">
        <v>8</v>
      </c>
      <c r="N221">
        <v>32960</v>
      </c>
      <c r="O221">
        <v>0</v>
      </c>
      <c r="P221">
        <v>32000</v>
      </c>
      <c r="Q221">
        <v>0</v>
      </c>
      <c r="R221">
        <v>0</v>
      </c>
      <c r="S221">
        <v>0</v>
      </c>
      <c r="T221">
        <v>0</v>
      </c>
      <c r="U221">
        <v>960</v>
      </c>
      <c r="AQ221">
        <v>43123</v>
      </c>
      <c r="AT221">
        <v>0.5</v>
      </c>
      <c r="AU221" t="s">
        <v>69</v>
      </c>
      <c r="AV221" t="s">
        <v>89</v>
      </c>
      <c r="AX221" t="s">
        <v>1589</v>
      </c>
    </row>
    <row r="222" spans="1:50" x14ac:dyDescent="0.25">
      <c r="A222" t="s">
        <v>18</v>
      </c>
      <c r="B222" t="s">
        <v>48</v>
      </c>
      <c r="C222" t="s">
        <v>1147</v>
      </c>
      <c r="D222" t="s">
        <v>1147</v>
      </c>
      <c r="E222" t="s">
        <v>1261</v>
      </c>
      <c r="F222" t="s">
        <v>1261</v>
      </c>
      <c r="G222" t="s">
        <v>1970</v>
      </c>
      <c r="H222" t="s">
        <v>1971</v>
      </c>
      <c r="I222" t="s">
        <v>1616</v>
      </c>
      <c r="J222" t="s">
        <v>29</v>
      </c>
      <c r="K222" t="s">
        <v>911</v>
      </c>
      <c r="N222">
        <v>64889.999999999993</v>
      </c>
      <c r="O222">
        <v>0</v>
      </c>
      <c r="P222">
        <v>62999.999999999993</v>
      </c>
      <c r="Q222">
        <v>0</v>
      </c>
      <c r="R222">
        <v>0</v>
      </c>
      <c r="S222">
        <v>0</v>
      </c>
      <c r="T222">
        <v>0</v>
      </c>
      <c r="U222">
        <v>1890</v>
      </c>
      <c r="AQ222">
        <v>43123</v>
      </c>
      <c r="AT222">
        <v>0.5</v>
      </c>
      <c r="AU222" t="s">
        <v>69</v>
      </c>
      <c r="AV222" t="s">
        <v>89</v>
      </c>
      <c r="AX222" t="s">
        <v>1590</v>
      </c>
    </row>
    <row r="223" spans="1:50" x14ac:dyDescent="0.25">
      <c r="A223" t="s">
        <v>18</v>
      </c>
      <c r="B223" t="s">
        <v>48</v>
      </c>
      <c r="C223" t="s">
        <v>1148</v>
      </c>
      <c r="D223" t="s">
        <v>1239</v>
      </c>
      <c r="E223" t="s">
        <v>1323</v>
      </c>
      <c r="F223" t="s">
        <v>1378</v>
      </c>
      <c r="G223" t="s">
        <v>1972</v>
      </c>
      <c r="H223" t="s">
        <v>1973</v>
      </c>
      <c r="I223" t="s">
        <v>1616</v>
      </c>
      <c r="J223" t="s">
        <v>32</v>
      </c>
      <c r="K223">
        <v>5</v>
      </c>
      <c r="N223">
        <v>24720</v>
      </c>
      <c r="O223">
        <v>0</v>
      </c>
      <c r="P223">
        <v>0</v>
      </c>
      <c r="Q223">
        <v>24000</v>
      </c>
      <c r="R223">
        <v>0</v>
      </c>
      <c r="S223">
        <v>0</v>
      </c>
      <c r="T223">
        <v>0</v>
      </c>
      <c r="U223">
        <v>720</v>
      </c>
      <c r="AQ223">
        <v>43123</v>
      </c>
      <c r="AT223">
        <v>0.5</v>
      </c>
      <c r="AU223" t="s">
        <v>69</v>
      </c>
      <c r="AV223" t="s">
        <v>89</v>
      </c>
      <c r="AX223" t="s">
        <v>1591</v>
      </c>
    </row>
    <row r="224" spans="1:50" x14ac:dyDescent="0.25">
      <c r="A224" t="s">
        <v>18</v>
      </c>
      <c r="B224" t="s">
        <v>48</v>
      </c>
      <c r="C224" t="s">
        <v>1148</v>
      </c>
      <c r="D224" t="s">
        <v>1240</v>
      </c>
      <c r="E224" t="s">
        <v>1323</v>
      </c>
      <c r="F224" t="s">
        <v>1378</v>
      </c>
      <c r="G224" t="s">
        <v>1972</v>
      </c>
      <c r="H224" t="s">
        <v>1973</v>
      </c>
      <c r="I224" t="s">
        <v>1616</v>
      </c>
      <c r="J224" t="s">
        <v>32</v>
      </c>
      <c r="K224">
        <v>15</v>
      </c>
      <c r="N224">
        <v>66744</v>
      </c>
      <c r="O224">
        <v>0</v>
      </c>
      <c r="P224">
        <v>0</v>
      </c>
      <c r="Q224">
        <v>64800</v>
      </c>
      <c r="R224">
        <v>0</v>
      </c>
      <c r="S224">
        <v>0</v>
      </c>
      <c r="T224">
        <v>0</v>
      </c>
      <c r="U224">
        <v>1944</v>
      </c>
      <c r="AP224">
        <v>42998</v>
      </c>
      <c r="AQ224">
        <v>43144</v>
      </c>
      <c r="AT224">
        <v>0.5</v>
      </c>
      <c r="AU224" t="s">
        <v>69</v>
      </c>
      <c r="AV224" t="s">
        <v>89</v>
      </c>
      <c r="AX224" t="s">
        <v>1591</v>
      </c>
    </row>
    <row r="225" spans="1:50" x14ac:dyDescent="0.25">
      <c r="A225" t="s">
        <v>18</v>
      </c>
      <c r="B225" t="s">
        <v>48</v>
      </c>
      <c r="C225" t="s">
        <v>1149</v>
      </c>
      <c r="D225" t="s">
        <v>1241</v>
      </c>
      <c r="E225" t="s">
        <v>1324</v>
      </c>
      <c r="F225" t="s">
        <v>292</v>
      </c>
      <c r="G225" t="s">
        <v>1974</v>
      </c>
      <c r="H225" t="s">
        <v>1975</v>
      </c>
      <c r="I225" t="s">
        <v>1616</v>
      </c>
      <c r="J225" t="s">
        <v>158</v>
      </c>
      <c r="K225">
        <v>0</v>
      </c>
      <c r="N225">
        <v>206000</v>
      </c>
      <c r="O225">
        <v>0</v>
      </c>
      <c r="P225">
        <v>200000</v>
      </c>
      <c r="Q225">
        <v>0</v>
      </c>
      <c r="R225">
        <v>0</v>
      </c>
      <c r="S225">
        <v>0</v>
      </c>
      <c r="T225">
        <v>0</v>
      </c>
      <c r="U225">
        <v>6000</v>
      </c>
      <c r="AQ225">
        <v>43144</v>
      </c>
      <c r="AT225">
        <v>0.5</v>
      </c>
      <c r="AU225" t="s">
        <v>69</v>
      </c>
      <c r="AV225" t="s">
        <v>89</v>
      </c>
      <c r="AX225" t="s">
        <v>1592</v>
      </c>
    </row>
    <row r="226" spans="1:50" x14ac:dyDescent="0.25">
      <c r="A226" t="s">
        <v>18</v>
      </c>
      <c r="B226" t="s">
        <v>48</v>
      </c>
      <c r="C226" t="s">
        <v>1149</v>
      </c>
      <c r="D226" t="s">
        <v>1242</v>
      </c>
      <c r="E226" t="s">
        <v>1324</v>
      </c>
      <c r="F226" t="s">
        <v>292</v>
      </c>
      <c r="G226" t="s">
        <v>1974</v>
      </c>
      <c r="H226" t="s">
        <v>1975</v>
      </c>
      <c r="I226" t="s">
        <v>1616</v>
      </c>
      <c r="J226" t="s">
        <v>158</v>
      </c>
      <c r="K226">
        <v>3850</v>
      </c>
      <c r="N226">
        <v>14275800</v>
      </c>
      <c r="O226">
        <v>0</v>
      </c>
      <c r="P226">
        <v>13860000</v>
      </c>
      <c r="Q226">
        <v>0</v>
      </c>
      <c r="R226">
        <v>0</v>
      </c>
      <c r="S226">
        <v>0</v>
      </c>
      <c r="T226">
        <v>0</v>
      </c>
      <c r="U226">
        <v>415800</v>
      </c>
      <c r="AT226">
        <v>0.5</v>
      </c>
      <c r="AU226" t="s">
        <v>69</v>
      </c>
      <c r="AV226" t="s">
        <v>89</v>
      </c>
      <c r="AX226" t="s">
        <v>1592</v>
      </c>
    </row>
    <row r="227" spans="1:50" x14ac:dyDescent="0.25">
      <c r="A227" t="s">
        <v>18</v>
      </c>
      <c r="B227" t="s">
        <v>48</v>
      </c>
      <c r="C227" t="s">
        <v>1149</v>
      </c>
      <c r="D227" t="s">
        <v>1243</v>
      </c>
      <c r="E227" t="s">
        <v>1324</v>
      </c>
      <c r="F227" t="s">
        <v>292</v>
      </c>
      <c r="G227" t="s">
        <v>1974</v>
      </c>
      <c r="H227" t="s">
        <v>1975</v>
      </c>
      <c r="I227" t="s">
        <v>1616</v>
      </c>
      <c r="J227" t="s">
        <v>158</v>
      </c>
      <c r="K227">
        <v>0</v>
      </c>
      <c r="N227">
        <v>871380</v>
      </c>
      <c r="O227">
        <v>0</v>
      </c>
      <c r="P227">
        <v>846000</v>
      </c>
      <c r="Q227">
        <v>0</v>
      </c>
      <c r="R227">
        <v>0</v>
      </c>
      <c r="S227">
        <v>0</v>
      </c>
      <c r="T227">
        <v>0</v>
      </c>
      <c r="U227">
        <v>25380</v>
      </c>
      <c r="AT227">
        <v>0.5</v>
      </c>
      <c r="AU227" t="s">
        <v>69</v>
      </c>
      <c r="AV227" t="s">
        <v>89</v>
      </c>
      <c r="AX227" t="s">
        <v>1592</v>
      </c>
    </row>
    <row r="228" spans="1:50" x14ac:dyDescent="0.25">
      <c r="A228" t="s">
        <v>18</v>
      </c>
      <c r="B228" t="s">
        <v>48</v>
      </c>
      <c r="C228" t="s">
        <v>1149</v>
      </c>
      <c r="D228" t="s">
        <v>1244</v>
      </c>
      <c r="E228" t="s">
        <v>1324</v>
      </c>
      <c r="F228" t="s">
        <v>292</v>
      </c>
      <c r="G228" t="s">
        <v>1974</v>
      </c>
      <c r="H228" t="s">
        <v>1975</v>
      </c>
      <c r="I228" t="s">
        <v>1616</v>
      </c>
      <c r="J228" t="s">
        <v>158</v>
      </c>
      <c r="K228">
        <v>0</v>
      </c>
      <c r="N228">
        <v>302572.79999999999</v>
      </c>
      <c r="O228">
        <v>0</v>
      </c>
      <c r="P228">
        <v>0</v>
      </c>
      <c r="Q228">
        <v>293760</v>
      </c>
      <c r="R228">
        <v>0</v>
      </c>
      <c r="S228">
        <v>0</v>
      </c>
      <c r="T228">
        <v>0</v>
      </c>
      <c r="U228">
        <v>8812.7999999999993</v>
      </c>
      <c r="AT228">
        <v>0.5</v>
      </c>
      <c r="AU228" t="s">
        <v>69</v>
      </c>
      <c r="AV228" t="s">
        <v>89</v>
      </c>
      <c r="AX228" t="s">
        <v>1592</v>
      </c>
    </row>
    <row r="229" spans="1:50" x14ac:dyDescent="0.25">
      <c r="A229" t="s">
        <v>18</v>
      </c>
      <c r="B229" t="s">
        <v>48</v>
      </c>
      <c r="C229" t="s">
        <v>1150</v>
      </c>
      <c r="D229" t="s">
        <v>1245</v>
      </c>
      <c r="E229" t="s">
        <v>1325</v>
      </c>
      <c r="F229" t="s">
        <v>292</v>
      </c>
      <c r="G229" t="s">
        <v>1976</v>
      </c>
      <c r="H229" t="s">
        <v>1977</v>
      </c>
      <c r="I229" t="s">
        <v>1616</v>
      </c>
      <c r="J229" t="s">
        <v>29</v>
      </c>
      <c r="K229">
        <v>15</v>
      </c>
      <c r="N229">
        <v>139050</v>
      </c>
      <c r="O229">
        <v>0</v>
      </c>
      <c r="P229">
        <v>0</v>
      </c>
      <c r="Q229">
        <v>135000</v>
      </c>
      <c r="R229">
        <v>0</v>
      </c>
      <c r="S229">
        <v>0</v>
      </c>
      <c r="T229">
        <v>0</v>
      </c>
      <c r="U229">
        <v>4050</v>
      </c>
      <c r="AT229">
        <v>0.5</v>
      </c>
      <c r="AU229" t="s">
        <v>69</v>
      </c>
      <c r="AV229" t="s">
        <v>89</v>
      </c>
      <c r="AX229" t="s">
        <v>1593</v>
      </c>
    </row>
    <row r="230" spans="1:50" x14ac:dyDescent="0.25">
      <c r="A230" t="s">
        <v>18</v>
      </c>
      <c r="B230" t="s">
        <v>48</v>
      </c>
      <c r="C230" t="s">
        <v>1150</v>
      </c>
      <c r="D230" t="s">
        <v>1246</v>
      </c>
      <c r="E230" t="s">
        <v>1325</v>
      </c>
      <c r="F230" t="s">
        <v>292</v>
      </c>
      <c r="G230" t="s">
        <v>1976</v>
      </c>
      <c r="H230" t="s">
        <v>1977</v>
      </c>
      <c r="I230" t="s">
        <v>1616</v>
      </c>
      <c r="J230" t="s">
        <v>29</v>
      </c>
      <c r="K230" t="s">
        <v>911</v>
      </c>
      <c r="N230">
        <v>21630</v>
      </c>
      <c r="O230">
        <v>0</v>
      </c>
      <c r="P230">
        <v>21000</v>
      </c>
      <c r="Q230">
        <v>0</v>
      </c>
      <c r="R230">
        <v>0</v>
      </c>
      <c r="S230">
        <v>0</v>
      </c>
      <c r="T230">
        <v>0</v>
      </c>
      <c r="U230">
        <v>630</v>
      </c>
      <c r="AP230">
        <v>43004</v>
      </c>
      <c r="AQ230">
        <v>43123</v>
      </c>
      <c r="AT230">
        <v>0.5</v>
      </c>
      <c r="AU230" t="s">
        <v>69</v>
      </c>
      <c r="AV230" t="s">
        <v>89</v>
      </c>
      <c r="AX230" t="s">
        <v>1585</v>
      </c>
    </row>
    <row r="231" spans="1:50" x14ac:dyDescent="0.25">
      <c r="A231" t="s">
        <v>18</v>
      </c>
      <c r="B231" t="s">
        <v>48</v>
      </c>
      <c r="C231" t="s">
        <v>1150</v>
      </c>
      <c r="D231" t="s">
        <v>1247</v>
      </c>
      <c r="E231" t="s">
        <v>1325</v>
      </c>
      <c r="F231" t="s">
        <v>292</v>
      </c>
      <c r="G231" t="s">
        <v>1976</v>
      </c>
      <c r="H231" t="s">
        <v>1977</v>
      </c>
      <c r="I231" t="s">
        <v>1616</v>
      </c>
      <c r="J231" t="s">
        <v>29</v>
      </c>
      <c r="K231" t="s">
        <v>911</v>
      </c>
      <c r="N231">
        <v>10815</v>
      </c>
      <c r="O231">
        <v>0</v>
      </c>
      <c r="P231">
        <v>10500</v>
      </c>
      <c r="Q231">
        <v>0</v>
      </c>
      <c r="R231">
        <v>0</v>
      </c>
      <c r="S231">
        <v>0</v>
      </c>
      <c r="T231">
        <v>0</v>
      </c>
      <c r="U231">
        <v>315</v>
      </c>
      <c r="AQ231">
        <v>43123</v>
      </c>
      <c r="AT231">
        <v>0.5</v>
      </c>
      <c r="AU231" t="s">
        <v>1</v>
      </c>
      <c r="AV231" t="s">
        <v>89</v>
      </c>
      <c r="AX231" t="s">
        <v>1585</v>
      </c>
    </row>
    <row r="232" spans="1:50" x14ac:dyDescent="0.25">
      <c r="A232" t="s">
        <v>18</v>
      </c>
      <c r="B232" t="s">
        <v>48</v>
      </c>
      <c r="C232" t="s">
        <v>1150</v>
      </c>
      <c r="D232" t="s">
        <v>1248</v>
      </c>
      <c r="E232" t="s">
        <v>1326</v>
      </c>
      <c r="F232" t="s">
        <v>292</v>
      </c>
      <c r="G232" t="s">
        <v>1261</v>
      </c>
      <c r="H232" t="s">
        <v>1261</v>
      </c>
      <c r="I232" t="s">
        <v>1616</v>
      </c>
      <c r="J232" t="s">
        <v>29</v>
      </c>
      <c r="K232" t="s">
        <v>911</v>
      </c>
      <c r="N232">
        <v>21630</v>
      </c>
      <c r="O232">
        <v>0</v>
      </c>
      <c r="P232">
        <v>21000</v>
      </c>
      <c r="Q232">
        <v>0</v>
      </c>
      <c r="R232">
        <v>0</v>
      </c>
      <c r="S232">
        <v>0</v>
      </c>
      <c r="T232">
        <v>0</v>
      </c>
      <c r="U232">
        <v>630</v>
      </c>
      <c r="AQ232">
        <v>43123</v>
      </c>
      <c r="AT232">
        <v>0.5</v>
      </c>
      <c r="AU232" t="s">
        <v>69</v>
      </c>
      <c r="AV232" t="s">
        <v>89</v>
      </c>
      <c r="AX232" t="s">
        <v>1585</v>
      </c>
    </row>
    <row r="233" spans="1:50" x14ac:dyDescent="0.25">
      <c r="A233" t="s">
        <v>18</v>
      </c>
      <c r="B233" t="s">
        <v>48</v>
      </c>
      <c r="C233" t="s">
        <v>1151</v>
      </c>
      <c r="D233" t="s">
        <v>1249</v>
      </c>
      <c r="E233" t="s">
        <v>1261</v>
      </c>
      <c r="F233" t="s">
        <v>1261</v>
      </c>
      <c r="G233" t="s">
        <v>1964</v>
      </c>
      <c r="H233" t="s">
        <v>1261</v>
      </c>
      <c r="I233" t="s">
        <v>1616</v>
      </c>
      <c r="J233" t="s">
        <v>29</v>
      </c>
      <c r="K233" t="s">
        <v>1978</v>
      </c>
      <c r="N233">
        <v>36462</v>
      </c>
      <c r="O233">
        <v>0</v>
      </c>
      <c r="P233">
        <v>21000</v>
      </c>
      <c r="Q233">
        <v>14400</v>
      </c>
      <c r="R233">
        <v>0</v>
      </c>
      <c r="S233">
        <v>0</v>
      </c>
      <c r="T233">
        <v>0</v>
      </c>
      <c r="U233">
        <v>1062</v>
      </c>
      <c r="AQ233">
        <v>43123</v>
      </c>
      <c r="AT233">
        <v>0.5</v>
      </c>
      <c r="AU233" t="s">
        <v>69</v>
      </c>
      <c r="AV233" t="s">
        <v>89</v>
      </c>
      <c r="AX233" t="s">
        <v>1594</v>
      </c>
    </row>
    <row r="234" spans="1:50" x14ac:dyDescent="0.25">
      <c r="A234" t="s">
        <v>18</v>
      </c>
      <c r="B234" t="s">
        <v>48</v>
      </c>
      <c r="C234" t="s">
        <v>1151</v>
      </c>
      <c r="D234" t="s">
        <v>1250</v>
      </c>
      <c r="E234" t="s">
        <v>1261</v>
      </c>
      <c r="F234" t="s">
        <v>1261</v>
      </c>
      <c r="G234" t="s">
        <v>1261</v>
      </c>
      <c r="H234" t="s">
        <v>1261</v>
      </c>
      <c r="I234" t="s">
        <v>1616</v>
      </c>
      <c r="J234" t="s">
        <v>29</v>
      </c>
      <c r="K234" t="s">
        <v>1979</v>
      </c>
      <c r="N234">
        <v>41406</v>
      </c>
      <c r="O234">
        <v>0</v>
      </c>
      <c r="P234">
        <v>21000</v>
      </c>
      <c r="Q234">
        <v>19200</v>
      </c>
      <c r="R234">
        <v>0</v>
      </c>
      <c r="S234">
        <v>0</v>
      </c>
      <c r="T234">
        <v>0</v>
      </c>
      <c r="U234">
        <v>1206</v>
      </c>
      <c r="AQ234">
        <v>43124</v>
      </c>
      <c r="AT234">
        <v>0.5</v>
      </c>
      <c r="AU234" t="s">
        <v>69</v>
      </c>
      <c r="AV234" t="s">
        <v>89</v>
      </c>
      <c r="AX234" t="s">
        <v>1594</v>
      </c>
    </row>
    <row r="235" spans="1:50" x14ac:dyDescent="0.25">
      <c r="A235" t="s">
        <v>18</v>
      </c>
      <c r="B235" t="s">
        <v>48</v>
      </c>
      <c r="C235" t="s">
        <v>1151</v>
      </c>
      <c r="D235" t="s">
        <v>1251</v>
      </c>
      <c r="E235" t="s">
        <v>1261</v>
      </c>
      <c r="F235" t="s">
        <v>1261</v>
      </c>
      <c r="G235" t="s">
        <v>1964</v>
      </c>
      <c r="H235" t="s">
        <v>1261</v>
      </c>
      <c r="I235" t="s">
        <v>1616</v>
      </c>
      <c r="J235" t="s">
        <v>29</v>
      </c>
      <c r="K235" t="s">
        <v>1980</v>
      </c>
      <c r="N235">
        <v>41406</v>
      </c>
      <c r="O235">
        <v>0</v>
      </c>
      <c r="P235">
        <v>21000</v>
      </c>
      <c r="Q235">
        <v>19200</v>
      </c>
      <c r="R235">
        <v>0</v>
      </c>
      <c r="S235">
        <v>0</v>
      </c>
      <c r="T235">
        <v>0</v>
      </c>
      <c r="U235">
        <v>1206</v>
      </c>
      <c r="AQ235">
        <v>43124</v>
      </c>
      <c r="AT235">
        <v>0.5</v>
      </c>
      <c r="AU235" t="s">
        <v>69</v>
      </c>
      <c r="AV235" t="s">
        <v>89</v>
      </c>
      <c r="AX235" t="s">
        <v>1261</v>
      </c>
    </row>
    <row r="236" spans="1:50" x14ac:dyDescent="0.25">
      <c r="A236" t="s">
        <v>18</v>
      </c>
      <c r="B236" t="s">
        <v>48</v>
      </c>
      <c r="C236" t="s">
        <v>1152</v>
      </c>
      <c r="D236" t="s">
        <v>1252</v>
      </c>
      <c r="E236" t="s">
        <v>1327</v>
      </c>
      <c r="F236" t="s">
        <v>292</v>
      </c>
      <c r="G236" t="s">
        <v>1981</v>
      </c>
      <c r="H236" t="s">
        <v>1982</v>
      </c>
      <c r="I236" t="s">
        <v>1616</v>
      </c>
      <c r="J236" t="s">
        <v>29</v>
      </c>
      <c r="K236" t="s">
        <v>911</v>
      </c>
      <c r="N236">
        <v>21630</v>
      </c>
      <c r="O236">
        <v>0</v>
      </c>
      <c r="P236">
        <v>21000</v>
      </c>
      <c r="Q236">
        <v>0</v>
      </c>
      <c r="R236">
        <v>0</v>
      </c>
      <c r="S236">
        <v>0</v>
      </c>
      <c r="T236">
        <v>0</v>
      </c>
      <c r="U236">
        <v>630</v>
      </c>
      <c r="AQ236">
        <v>43124</v>
      </c>
      <c r="AT236">
        <v>0.5</v>
      </c>
      <c r="AU236" t="s">
        <v>69</v>
      </c>
      <c r="AV236" t="s">
        <v>89</v>
      </c>
      <c r="AX236" t="s">
        <v>1585</v>
      </c>
    </row>
    <row r="237" spans="1:50" x14ac:dyDescent="0.25">
      <c r="A237" t="s">
        <v>18</v>
      </c>
      <c r="B237" t="s">
        <v>48</v>
      </c>
      <c r="C237" t="s">
        <v>1152</v>
      </c>
      <c r="D237" t="s">
        <v>1253</v>
      </c>
      <c r="E237" t="s">
        <v>1327</v>
      </c>
      <c r="F237" t="s">
        <v>292</v>
      </c>
      <c r="G237" t="s">
        <v>1981</v>
      </c>
      <c r="H237" t="s">
        <v>1982</v>
      </c>
      <c r="I237" t="s">
        <v>1616</v>
      </c>
      <c r="J237" t="s">
        <v>29</v>
      </c>
      <c r="K237" t="s">
        <v>911</v>
      </c>
      <c r="N237">
        <v>21630</v>
      </c>
      <c r="O237">
        <v>0</v>
      </c>
      <c r="P237">
        <v>21000</v>
      </c>
      <c r="Q237">
        <v>0</v>
      </c>
      <c r="R237">
        <v>0</v>
      </c>
      <c r="S237">
        <v>0</v>
      </c>
      <c r="T237">
        <v>0</v>
      </c>
      <c r="U237">
        <v>630</v>
      </c>
      <c r="AQ237">
        <v>43123</v>
      </c>
      <c r="AT237">
        <v>0.5</v>
      </c>
      <c r="AU237" t="s">
        <v>69</v>
      </c>
      <c r="AV237" t="s">
        <v>89</v>
      </c>
      <c r="AX237" t="s">
        <v>1585</v>
      </c>
    </row>
    <row r="238" spans="1:50" x14ac:dyDescent="0.25">
      <c r="A238" t="s">
        <v>18</v>
      </c>
      <c r="B238" t="s">
        <v>48</v>
      </c>
      <c r="C238" t="s">
        <v>1152</v>
      </c>
      <c r="D238" t="s">
        <v>1254</v>
      </c>
      <c r="E238" t="s">
        <v>1327</v>
      </c>
      <c r="F238" t="s">
        <v>292</v>
      </c>
      <c r="G238" t="s">
        <v>1981</v>
      </c>
      <c r="H238" t="s">
        <v>1982</v>
      </c>
      <c r="I238" t="s">
        <v>1616</v>
      </c>
      <c r="J238" t="s">
        <v>29</v>
      </c>
      <c r="K238" t="s">
        <v>1983</v>
      </c>
      <c r="N238">
        <v>80958</v>
      </c>
      <c r="O238">
        <v>0</v>
      </c>
      <c r="P238">
        <v>21000</v>
      </c>
      <c r="Q238">
        <v>57600</v>
      </c>
      <c r="R238">
        <v>0</v>
      </c>
      <c r="S238">
        <v>0</v>
      </c>
      <c r="T238">
        <v>0</v>
      </c>
      <c r="U238">
        <v>2358</v>
      </c>
      <c r="AQ238">
        <v>43123</v>
      </c>
      <c r="AT238">
        <v>0.5</v>
      </c>
      <c r="AU238" t="s">
        <v>69</v>
      </c>
      <c r="AV238" t="s">
        <v>89</v>
      </c>
      <c r="AX238" t="s">
        <v>1595</v>
      </c>
    </row>
    <row r="239" spans="1:50" x14ac:dyDescent="0.25">
      <c r="A239" t="s">
        <v>18</v>
      </c>
      <c r="B239" t="s">
        <v>48</v>
      </c>
      <c r="C239" t="s">
        <v>1153</v>
      </c>
      <c r="D239" t="s">
        <v>1255</v>
      </c>
      <c r="E239" t="s">
        <v>1261</v>
      </c>
      <c r="F239" t="s">
        <v>1261</v>
      </c>
      <c r="G239" t="s">
        <v>1984</v>
      </c>
      <c r="H239" t="s">
        <v>1261</v>
      </c>
      <c r="I239" t="s">
        <v>1616</v>
      </c>
      <c r="J239" t="s">
        <v>29</v>
      </c>
      <c r="K239">
        <v>10</v>
      </c>
      <c r="N239">
        <v>36565</v>
      </c>
      <c r="O239">
        <v>0</v>
      </c>
      <c r="P239">
        <v>0</v>
      </c>
      <c r="Q239">
        <v>35500</v>
      </c>
      <c r="R239">
        <v>0</v>
      </c>
      <c r="S239">
        <v>0</v>
      </c>
      <c r="T239">
        <v>0</v>
      </c>
      <c r="U239">
        <v>1065</v>
      </c>
      <c r="AQ239">
        <v>43123</v>
      </c>
      <c r="AT239">
        <v>0.5</v>
      </c>
      <c r="AU239" t="s">
        <v>69</v>
      </c>
      <c r="AV239" t="s">
        <v>89</v>
      </c>
      <c r="AX239" t="s">
        <v>1261</v>
      </c>
    </row>
    <row r="240" spans="1:50" x14ac:dyDescent="0.25">
      <c r="A240" t="s">
        <v>18</v>
      </c>
      <c r="B240" t="s">
        <v>48</v>
      </c>
      <c r="C240" t="s">
        <v>1154</v>
      </c>
      <c r="D240" t="s">
        <v>1256</v>
      </c>
      <c r="E240" t="s">
        <v>1261</v>
      </c>
      <c r="F240" t="s">
        <v>1261</v>
      </c>
      <c r="G240" t="s">
        <v>1985</v>
      </c>
      <c r="H240" t="s">
        <v>1261</v>
      </c>
      <c r="I240" t="s">
        <v>1616</v>
      </c>
      <c r="J240" t="s">
        <v>29</v>
      </c>
      <c r="K240">
        <v>9</v>
      </c>
      <c r="N240">
        <v>44496</v>
      </c>
      <c r="O240">
        <v>0</v>
      </c>
      <c r="P240">
        <v>0</v>
      </c>
      <c r="Q240">
        <v>43200</v>
      </c>
      <c r="R240">
        <v>0</v>
      </c>
      <c r="S240">
        <v>0</v>
      </c>
      <c r="T240">
        <v>0</v>
      </c>
      <c r="U240">
        <v>1296</v>
      </c>
      <c r="AP240">
        <v>43011</v>
      </c>
      <c r="AQ240">
        <v>43124</v>
      </c>
      <c r="AT240">
        <v>0.5</v>
      </c>
      <c r="AU240" t="s">
        <v>69</v>
      </c>
      <c r="AV240" t="s">
        <v>89</v>
      </c>
      <c r="AX240" t="s">
        <v>1261</v>
      </c>
    </row>
    <row r="241" spans="1:50" x14ac:dyDescent="0.25">
      <c r="A241" t="s">
        <v>18</v>
      </c>
      <c r="B241" t="s">
        <v>48</v>
      </c>
      <c r="C241" t="s">
        <v>1154</v>
      </c>
      <c r="D241" t="s">
        <v>1257</v>
      </c>
      <c r="E241" t="s">
        <v>1261</v>
      </c>
      <c r="F241" t="s">
        <v>1261</v>
      </c>
      <c r="G241" t="s">
        <v>1985</v>
      </c>
      <c r="H241" t="s">
        <v>1261</v>
      </c>
      <c r="I241" t="s">
        <v>1616</v>
      </c>
      <c r="J241" t="s">
        <v>29</v>
      </c>
      <c r="K241" t="s">
        <v>911</v>
      </c>
      <c r="N241">
        <v>21630</v>
      </c>
      <c r="O241">
        <v>0</v>
      </c>
      <c r="P241">
        <v>21000</v>
      </c>
      <c r="Q241">
        <v>0</v>
      </c>
      <c r="R241">
        <v>0</v>
      </c>
      <c r="S241">
        <v>0</v>
      </c>
      <c r="T241">
        <v>0</v>
      </c>
      <c r="U241">
        <v>630</v>
      </c>
      <c r="AQ241">
        <v>43123</v>
      </c>
      <c r="AT241">
        <v>0.5</v>
      </c>
      <c r="AU241" t="s">
        <v>69</v>
      </c>
      <c r="AV241" t="s">
        <v>89</v>
      </c>
      <c r="AX241" t="s">
        <v>1585</v>
      </c>
    </row>
    <row r="242" spans="1:50" x14ac:dyDescent="0.25">
      <c r="A242" t="s">
        <v>18</v>
      </c>
      <c r="B242" t="s">
        <v>48</v>
      </c>
      <c r="C242" t="s">
        <v>1155</v>
      </c>
      <c r="D242" t="s">
        <v>1155</v>
      </c>
      <c r="E242" t="s">
        <v>1328</v>
      </c>
      <c r="F242" t="s">
        <v>292</v>
      </c>
      <c r="G242" t="s">
        <v>1986</v>
      </c>
      <c r="H242" t="s">
        <v>1987</v>
      </c>
      <c r="I242" t="s">
        <v>1616</v>
      </c>
      <c r="J242" t="s">
        <v>36</v>
      </c>
      <c r="K242">
        <v>11</v>
      </c>
      <c r="N242">
        <v>38068.800000000003</v>
      </c>
      <c r="O242">
        <v>0</v>
      </c>
      <c r="P242">
        <v>36960</v>
      </c>
      <c r="Q242">
        <v>0</v>
      </c>
      <c r="R242">
        <v>0</v>
      </c>
      <c r="S242">
        <v>0</v>
      </c>
      <c r="T242">
        <v>0</v>
      </c>
      <c r="U242">
        <v>1108.8</v>
      </c>
      <c r="AQ242">
        <v>43123</v>
      </c>
      <c r="AT242">
        <v>0.5</v>
      </c>
      <c r="AU242" t="s">
        <v>69</v>
      </c>
      <c r="AV242" t="s">
        <v>89</v>
      </c>
      <c r="AX242" t="s">
        <v>1261</v>
      </c>
    </row>
    <row r="243" spans="1:50" x14ac:dyDescent="0.25">
      <c r="A243" t="s">
        <v>18</v>
      </c>
      <c r="B243" t="s">
        <v>48</v>
      </c>
      <c r="C243" t="s">
        <v>1156</v>
      </c>
      <c r="D243" t="s">
        <v>1156</v>
      </c>
      <c r="E243" t="s">
        <v>1329</v>
      </c>
      <c r="F243" t="s">
        <v>292</v>
      </c>
      <c r="G243" t="s">
        <v>1988</v>
      </c>
      <c r="H243">
        <v>0</v>
      </c>
      <c r="I243" t="s">
        <v>1616</v>
      </c>
      <c r="J243" t="s">
        <v>158</v>
      </c>
      <c r="K243" t="s">
        <v>911</v>
      </c>
      <c r="N243">
        <v>21630</v>
      </c>
      <c r="O243">
        <v>0</v>
      </c>
      <c r="P243">
        <v>21000</v>
      </c>
      <c r="Q243">
        <v>0</v>
      </c>
      <c r="R243">
        <v>0</v>
      </c>
      <c r="S243">
        <v>0</v>
      </c>
      <c r="T243">
        <v>0</v>
      </c>
      <c r="U243">
        <v>630</v>
      </c>
      <c r="AP243">
        <v>43000</v>
      </c>
      <c r="AQ243">
        <v>43143</v>
      </c>
      <c r="AT243">
        <v>0.5</v>
      </c>
      <c r="AU243" t="s">
        <v>69</v>
      </c>
      <c r="AV243" t="s">
        <v>89</v>
      </c>
      <c r="AX243" t="s">
        <v>1261</v>
      </c>
    </row>
    <row r="244" spans="1:50" x14ac:dyDescent="0.25">
      <c r="A244" t="s">
        <v>18</v>
      </c>
      <c r="B244" t="s">
        <v>48</v>
      </c>
      <c r="C244" t="s">
        <v>1157</v>
      </c>
      <c r="D244" t="s">
        <v>1157</v>
      </c>
      <c r="E244" t="s">
        <v>1330</v>
      </c>
      <c r="F244" t="s">
        <v>292</v>
      </c>
      <c r="G244" t="s">
        <v>1989</v>
      </c>
      <c r="H244" t="s">
        <v>1990</v>
      </c>
      <c r="I244" t="s">
        <v>1616</v>
      </c>
      <c r="J244" t="s">
        <v>1991</v>
      </c>
      <c r="K244">
        <v>6</v>
      </c>
      <c r="N244">
        <v>44496</v>
      </c>
      <c r="O244">
        <v>0</v>
      </c>
      <c r="P244">
        <v>0</v>
      </c>
      <c r="Q244">
        <v>43200</v>
      </c>
      <c r="R244">
        <v>0</v>
      </c>
      <c r="S244">
        <v>0</v>
      </c>
      <c r="T244">
        <v>0</v>
      </c>
      <c r="U244">
        <v>1296</v>
      </c>
      <c r="AT244">
        <v>0.5</v>
      </c>
      <c r="AU244" t="s">
        <v>69</v>
      </c>
      <c r="AV244" t="s">
        <v>89</v>
      </c>
      <c r="AX244" t="s">
        <v>1261</v>
      </c>
    </row>
    <row r="245" spans="1:50" x14ac:dyDescent="0.25">
      <c r="A245" t="s">
        <v>18</v>
      </c>
      <c r="B245" t="s">
        <v>48</v>
      </c>
      <c r="C245" t="s">
        <v>1158</v>
      </c>
      <c r="D245" t="s">
        <v>1158</v>
      </c>
      <c r="E245" t="s">
        <v>1331</v>
      </c>
      <c r="F245" t="s">
        <v>292</v>
      </c>
      <c r="G245" t="s">
        <v>1992</v>
      </c>
      <c r="H245">
        <v>0</v>
      </c>
      <c r="I245" t="s">
        <v>1616</v>
      </c>
      <c r="J245" t="s">
        <v>158</v>
      </c>
      <c r="K245" t="s">
        <v>1993</v>
      </c>
      <c r="N245">
        <v>10815</v>
      </c>
      <c r="O245">
        <v>0</v>
      </c>
      <c r="P245">
        <v>10500</v>
      </c>
      <c r="Q245">
        <v>0</v>
      </c>
      <c r="R245">
        <v>0</v>
      </c>
      <c r="S245">
        <v>0</v>
      </c>
      <c r="T245">
        <v>0</v>
      </c>
      <c r="U245">
        <v>315</v>
      </c>
      <c r="AP245">
        <v>43000</v>
      </c>
      <c r="AQ245">
        <v>43143</v>
      </c>
      <c r="AT245">
        <v>0.5</v>
      </c>
      <c r="AU245" t="s">
        <v>69</v>
      </c>
      <c r="AV245" t="s">
        <v>89</v>
      </c>
      <c r="AX245" t="s">
        <v>1596</v>
      </c>
    </row>
    <row r="246" spans="1:50" x14ac:dyDescent="0.25">
      <c r="A246" t="s">
        <v>18</v>
      </c>
      <c r="B246" t="s">
        <v>48</v>
      </c>
      <c r="C246" t="s">
        <v>1159</v>
      </c>
      <c r="D246" t="s">
        <v>1159</v>
      </c>
      <c r="E246" t="s">
        <v>1261</v>
      </c>
      <c r="F246" t="s">
        <v>1261</v>
      </c>
      <c r="G246" t="s">
        <v>1994</v>
      </c>
      <c r="H246" t="s">
        <v>1995</v>
      </c>
      <c r="I246" t="s">
        <v>1616</v>
      </c>
      <c r="J246" t="s">
        <v>1991</v>
      </c>
      <c r="K246" t="s">
        <v>1522</v>
      </c>
      <c r="N246">
        <v>0</v>
      </c>
      <c r="O246">
        <v>0</v>
      </c>
      <c r="P246">
        <v>0</v>
      </c>
      <c r="Q246">
        <v>0</v>
      </c>
      <c r="R246">
        <v>0</v>
      </c>
      <c r="S246">
        <v>0</v>
      </c>
      <c r="T246">
        <v>0</v>
      </c>
      <c r="U246">
        <v>0</v>
      </c>
      <c r="AQ246">
        <v>43143</v>
      </c>
      <c r="AT246">
        <v>0.5</v>
      </c>
      <c r="AU246" t="s">
        <v>1</v>
      </c>
      <c r="AV246" t="s">
        <v>89</v>
      </c>
      <c r="AX246" t="s">
        <v>1261</v>
      </c>
    </row>
    <row r="247" spans="1:50" x14ac:dyDescent="0.25">
      <c r="A247" t="s">
        <v>18</v>
      </c>
      <c r="B247" t="s">
        <v>48</v>
      </c>
      <c r="C247" t="s">
        <v>1160</v>
      </c>
      <c r="D247" t="s">
        <v>1160</v>
      </c>
      <c r="E247" t="s">
        <v>1332</v>
      </c>
      <c r="F247" t="s">
        <v>292</v>
      </c>
      <c r="G247" t="s">
        <v>1996</v>
      </c>
      <c r="H247" t="s">
        <v>1997</v>
      </c>
      <c r="I247" t="s">
        <v>1616</v>
      </c>
      <c r="J247" t="s">
        <v>29</v>
      </c>
      <c r="K247" t="s">
        <v>911</v>
      </c>
      <c r="N247">
        <v>21630</v>
      </c>
      <c r="O247">
        <v>0</v>
      </c>
      <c r="P247">
        <v>21000</v>
      </c>
      <c r="Q247">
        <v>0</v>
      </c>
      <c r="R247">
        <v>0</v>
      </c>
      <c r="S247">
        <v>0</v>
      </c>
      <c r="T247">
        <v>0</v>
      </c>
      <c r="U247">
        <v>630</v>
      </c>
      <c r="AT247">
        <v>0.5</v>
      </c>
      <c r="AU247" t="s">
        <v>69</v>
      </c>
      <c r="AV247" t="s">
        <v>89</v>
      </c>
      <c r="AX247" t="s">
        <v>1585</v>
      </c>
    </row>
    <row r="248" spans="1:50" x14ac:dyDescent="0.25">
      <c r="A248" t="s">
        <v>18</v>
      </c>
      <c r="B248" t="s">
        <v>48</v>
      </c>
      <c r="C248" t="s">
        <v>1161</v>
      </c>
      <c r="D248" t="s">
        <v>1161</v>
      </c>
      <c r="E248" t="s">
        <v>1333</v>
      </c>
      <c r="F248" t="s">
        <v>292</v>
      </c>
      <c r="G248" t="s">
        <v>1998</v>
      </c>
      <c r="H248">
        <v>0</v>
      </c>
      <c r="I248" t="s">
        <v>1616</v>
      </c>
      <c r="J248" t="s">
        <v>29</v>
      </c>
      <c r="K248" t="s">
        <v>911</v>
      </c>
      <c r="N248">
        <v>21630</v>
      </c>
      <c r="O248">
        <v>0</v>
      </c>
      <c r="P248">
        <v>21000</v>
      </c>
      <c r="Q248">
        <v>0</v>
      </c>
      <c r="R248">
        <v>0</v>
      </c>
      <c r="S248">
        <v>0</v>
      </c>
      <c r="T248">
        <v>0</v>
      </c>
      <c r="U248">
        <v>630</v>
      </c>
      <c r="AP248">
        <v>43000</v>
      </c>
      <c r="AQ248">
        <v>43124</v>
      </c>
      <c r="AT248">
        <v>0.5</v>
      </c>
      <c r="AU248" t="s">
        <v>69</v>
      </c>
      <c r="AV248" t="s">
        <v>89</v>
      </c>
      <c r="AX248" t="s">
        <v>1597</v>
      </c>
    </row>
    <row r="249" spans="1:50" x14ac:dyDescent="0.25">
      <c r="A249" t="s">
        <v>18</v>
      </c>
      <c r="B249" t="s">
        <v>48</v>
      </c>
      <c r="C249" t="s">
        <v>1162</v>
      </c>
      <c r="D249" t="s">
        <v>1162</v>
      </c>
      <c r="E249" t="s">
        <v>1334</v>
      </c>
      <c r="F249" t="s">
        <v>292</v>
      </c>
      <c r="G249" t="s">
        <v>1999</v>
      </c>
      <c r="H249" t="s">
        <v>2000</v>
      </c>
      <c r="I249" t="s">
        <v>1616</v>
      </c>
      <c r="J249" t="s">
        <v>29</v>
      </c>
      <c r="K249" t="s">
        <v>2001</v>
      </c>
      <c r="N249">
        <v>51500</v>
      </c>
      <c r="O249">
        <v>0</v>
      </c>
      <c r="P249">
        <v>50000</v>
      </c>
      <c r="Q249">
        <v>0</v>
      </c>
      <c r="R249">
        <v>0</v>
      </c>
      <c r="S249">
        <v>0</v>
      </c>
      <c r="T249">
        <v>0</v>
      </c>
      <c r="U249">
        <v>1500</v>
      </c>
      <c r="AP249">
        <v>42998</v>
      </c>
      <c r="AQ249">
        <v>43124</v>
      </c>
      <c r="AT249">
        <v>0.5</v>
      </c>
      <c r="AU249" t="s">
        <v>69</v>
      </c>
      <c r="AV249" t="s">
        <v>89</v>
      </c>
      <c r="AX249" t="s">
        <v>1261</v>
      </c>
    </row>
    <row r="250" spans="1:50" x14ac:dyDescent="0.25">
      <c r="A250" t="s">
        <v>18</v>
      </c>
      <c r="B250" t="s">
        <v>48</v>
      </c>
      <c r="C250" t="s">
        <v>1163</v>
      </c>
      <c r="D250" t="s">
        <v>1163</v>
      </c>
      <c r="E250" t="s">
        <v>1335</v>
      </c>
      <c r="F250" t="s">
        <v>1370</v>
      </c>
      <c r="G250" t="s">
        <v>2002</v>
      </c>
      <c r="H250" t="s">
        <v>2003</v>
      </c>
      <c r="I250" t="s">
        <v>1616</v>
      </c>
      <c r="J250" t="s">
        <v>39</v>
      </c>
      <c r="K250">
        <v>22</v>
      </c>
      <c r="N250">
        <v>844034.64900000009</v>
      </c>
      <c r="O250">
        <v>584628.30000000005</v>
      </c>
      <c r="P250">
        <v>0</v>
      </c>
      <c r="Q250">
        <v>0</v>
      </c>
      <c r="R250">
        <v>0</v>
      </c>
      <c r="S250">
        <v>241867.49999999997</v>
      </c>
      <c r="T250">
        <v>0</v>
      </c>
      <c r="U250">
        <v>17538.849000000002</v>
      </c>
      <c r="V250">
        <v>343900</v>
      </c>
      <c r="W250">
        <v>43021</v>
      </c>
      <c r="AQ250">
        <v>43124</v>
      </c>
      <c r="AT250">
        <v>0.5</v>
      </c>
      <c r="AU250" t="s">
        <v>3</v>
      </c>
      <c r="AV250" t="s">
        <v>11</v>
      </c>
      <c r="AX250" t="s">
        <v>1598</v>
      </c>
    </row>
    <row r="251" spans="1:50" x14ac:dyDescent="0.25">
      <c r="A251" t="s">
        <v>18</v>
      </c>
      <c r="B251" t="s">
        <v>48</v>
      </c>
      <c r="C251" t="s">
        <v>1164</v>
      </c>
      <c r="D251" t="s">
        <v>1164</v>
      </c>
      <c r="E251" t="s">
        <v>1261</v>
      </c>
      <c r="F251" t="s">
        <v>1261</v>
      </c>
      <c r="G251" t="s">
        <v>1261</v>
      </c>
      <c r="H251" t="s">
        <v>2004</v>
      </c>
      <c r="I251" t="s">
        <v>1616</v>
      </c>
      <c r="J251" t="s">
        <v>39</v>
      </c>
      <c r="K251">
        <v>55</v>
      </c>
      <c r="N251">
        <v>237930</v>
      </c>
      <c r="O251">
        <v>231000</v>
      </c>
      <c r="P251">
        <v>0</v>
      </c>
      <c r="Q251">
        <v>0</v>
      </c>
      <c r="R251">
        <v>0</v>
      </c>
      <c r="S251">
        <v>0</v>
      </c>
      <c r="T251">
        <v>0</v>
      </c>
      <c r="U251">
        <v>6930</v>
      </c>
      <c r="AP251">
        <v>43074</v>
      </c>
      <c r="AQ251">
        <v>43143</v>
      </c>
      <c r="AT251">
        <v>0.5</v>
      </c>
      <c r="AU251" t="s">
        <v>1</v>
      </c>
      <c r="AV251" t="s">
        <v>89</v>
      </c>
      <c r="AX251" t="s">
        <v>1599</v>
      </c>
    </row>
    <row r="252" spans="1:50" x14ac:dyDescent="0.25">
      <c r="A252" t="s">
        <v>18</v>
      </c>
      <c r="B252" t="s">
        <v>48</v>
      </c>
      <c r="C252" t="s">
        <v>1165</v>
      </c>
      <c r="D252" t="s">
        <v>1165</v>
      </c>
      <c r="E252" t="s">
        <v>1336</v>
      </c>
      <c r="F252" t="s">
        <v>292</v>
      </c>
      <c r="G252" t="s">
        <v>2005</v>
      </c>
      <c r="H252" t="s">
        <v>2006</v>
      </c>
      <c r="I252" t="s">
        <v>1616</v>
      </c>
      <c r="J252" t="s">
        <v>32</v>
      </c>
      <c r="K252" t="s">
        <v>2007</v>
      </c>
      <c r="N252">
        <v>69834</v>
      </c>
      <c r="O252">
        <v>0</v>
      </c>
      <c r="P252">
        <v>15000</v>
      </c>
      <c r="Q252">
        <v>52800</v>
      </c>
      <c r="R252">
        <v>0</v>
      </c>
      <c r="S252">
        <v>0</v>
      </c>
      <c r="T252">
        <v>0</v>
      </c>
      <c r="U252">
        <v>2034</v>
      </c>
      <c r="AT252">
        <v>0.5</v>
      </c>
      <c r="AU252" t="s">
        <v>69</v>
      </c>
      <c r="AV252" t="s">
        <v>89</v>
      </c>
      <c r="AX252" t="s">
        <v>1600</v>
      </c>
    </row>
    <row r="253" spans="1:50" x14ac:dyDescent="0.25">
      <c r="A253" t="s">
        <v>18</v>
      </c>
      <c r="B253" t="s">
        <v>48</v>
      </c>
      <c r="C253" t="s">
        <v>1166</v>
      </c>
      <c r="D253" t="s">
        <v>1166</v>
      </c>
      <c r="E253" t="s">
        <v>1337</v>
      </c>
      <c r="F253" t="s">
        <v>292</v>
      </c>
      <c r="G253" t="s">
        <v>2008</v>
      </c>
      <c r="H253">
        <v>0</v>
      </c>
      <c r="I253" t="s">
        <v>1616</v>
      </c>
      <c r="J253" t="s">
        <v>1991</v>
      </c>
      <c r="K253">
        <v>94</v>
      </c>
      <c r="N253">
        <v>146350</v>
      </c>
      <c r="O253">
        <v>0</v>
      </c>
      <c r="P253">
        <v>39480</v>
      </c>
      <c r="Q253">
        <v>0</v>
      </c>
      <c r="R253">
        <v>50000</v>
      </c>
      <c r="S253">
        <v>0</v>
      </c>
      <c r="T253">
        <v>0</v>
      </c>
      <c r="U253">
        <v>56870</v>
      </c>
      <c r="AT253">
        <v>0.5</v>
      </c>
      <c r="AU253" t="s">
        <v>69</v>
      </c>
      <c r="AV253" t="s">
        <v>89</v>
      </c>
      <c r="AX253" t="s">
        <v>1601</v>
      </c>
    </row>
    <row r="254" spans="1:50" x14ac:dyDescent="0.25">
      <c r="A254" t="s">
        <v>18</v>
      </c>
      <c r="B254" t="s">
        <v>48</v>
      </c>
      <c r="C254" t="s">
        <v>1167</v>
      </c>
      <c r="D254" t="s">
        <v>1167</v>
      </c>
      <c r="E254" t="s">
        <v>1338</v>
      </c>
      <c r="F254" t="s">
        <v>1376</v>
      </c>
      <c r="G254" t="s">
        <v>2009</v>
      </c>
      <c r="H254" t="s">
        <v>2010</v>
      </c>
      <c r="I254" t="s">
        <v>1616</v>
      </c>
      <c r="J254" t="s">
        <v>32</v>
      </c>
      <c r="K254">
        <v>5</v>
      </c>
      <c r="N254">
        <v>18540</v>
      </c>
      <c r="O254">
        <v>0</v>
      </c>
      <c r="P254">
        <v>0</v>
      </c>
      <c r="Q254">
        <v>18000</v>
      </c>
      <c r="R254">
        <v>0</v>
      </c>
      <c r="S254">
        <v>0</v>
      </c>
      <c r="T254">
        <v>0</v>
      </c>
      <c r="U254">
        <v>540</v>
      </c>
      <c r="AT254">
        <v>0.5</v>
      </c>
      <c r="AU254" t="s">
        <v>69</v>
      </c>
      <c r="AV254" t="s">
        <v>89</v>
      </c>
      <c r="AX254" t="s">
        <v>1261</v>
      </c>
    </row>
    <row r="255" spans="1:50" x14ac:dyDescent="0.25">
      <c r="A255" t="s">
        <v>18</v>
      </c>
      <c r="B255" t="s">
        <v>48</v>
      </c>
      <c r="C255" t="s">
        <v>1168</v>
      </c>
      <c r="D255" t="s">
        <v>1168</v>
      </c>
      <c r="E255" t="s">
        <v>1261</v>
      </c>
      <c r="F255" t="s">
        <v>1261</v>
      </c>
      <c r="G255" t="s">
        <v>1261</v>
      </c>
      <c r="H255" t="s">
        <v>1261</v>
      </c>
      <c r="I255" t="s">
        <v>1616</v>
      </c>
      <c r="J255" t="s">
        <v>34</v>
      </c>
      <c r="K255">
        <v>39</v>
      </c>
      <c r="N255">
        <v>102217.2</v>
      </c>
      <c r="O255">
        <v>15000</v>
      </c>
      <c r="P255">
        <v>0</v>
      </c>
      <c r="Q255">
        <v>84240</v>
      </c>
      <c r="R255">
        <v>0</v>
      </c>
      <c r="S255">
        <v>0</v>
      </c>
      <c r="T255">
        <v>0</v>
      </c>
      <c r="U255">
        <v>2977.2</v>
      </c>
      <c r="AP255">
        <v>43019</v>
      </c>
      <c r="AT255">
        <v>0.5</v>
      </c>
      <c r="AU255" t="s">
        <v>1</v>
      </c>
      <c r="AV255" t="s">
        <v>89</v>
      </c>
      <c r="AX255" t="s">
        <v>1602</v>
      </c>
    </row>
    <row r="256" spans="1:50" x14ac:dyDescent="0.25">
      <c r="A256" t="s">
        <v>18</v>
      </c>
      <c r="B256" t="s">
        <v>48</v>
      </c>
      <c r="C256" t="s">
        <v>1169</v>
      </c>
      <c r="D256" t="s">
        <v>1204</v>
      </c>
      <c r="E256" t="s">
        <v>1339</v>
      </c>
      <c r="F256" t="s">
        <v>292</v>
      </c>
      <c r="G256" t="s">
        <v>2011</v>
      </c>
      <c r="H256" t="s">
        <v>2012</v>
      </c>
      <c r="I256" t="s">
        <v>1616</v>
      </c>
      <c r="J256" t="s">
        <v>29</v>
      </c>
      <c r="K256" t="s">
        <v>911</v>
      </c>
      <c r="N256">
        <v>21630</v>
      </c>
      <c r="O256">
        <v>0</v>
      </c>
      <c r="P256">
        <v>21000</v>
      </c>
      <c r="Q256">
        <v>0</v>
      </c>
      <c r="R256">
        <v>0</v>
      </c>
      <c r="S256">
        <v>0</v>
      </c>
      <c r="T256">
        <v>0</v>
      </c>
      <c r="U256">
        <v>630</v>
      </c>
      <c r="AT256">
        <v>0.5</v>
      </c>
      <c r="AU256" t="s">
        <v>69</v>
      </c>
      <c r="AV256" t="s">
        <v>89</v>
      </c>
      <c r="AX256" t="s">
        <v>1585</v>
      </c>
    </row>
    <row r="257" spans="1:50" x14ac:dyDescent="0.25">
      <c r="A257" t="s">
        <v>18</v>
      </c>
      <c r="B257" t="s">
        <v>48</v>
      </c>
      <c r="C257" t="s">
        <v>1170</v>
      </c>
      <c r="D257" t="s">
        <v>1170</v>
      </c>
      <c r="E257" t="s">
        <v>1340</v>
      </c>
      <c r="F257" t="s">
        <v>292</v>
      </c>
      <c r="G257" t="s">
        <v>2013</v>
      </c>
      <c r="H257" t="s">
        <v>2014</v>
      </c>
      <c r="I257" t="s">
        <v>1616</v>
      </c>
      <c r="J257" t="s">
        <v>29</v>
      </c>
      <c r="K257" t="s">
        <v>1509</v>
      </c>
      <c r="N257">
        <v>21630</v>
      </c>
      <c r="O257">
        <v>0</v>
      </c>
      <c r="P257">
        <v>21000</v>
      </c>
      <c r="Q257">
        <v>0</v>
      </c>
      <c r="R257">
        <v>0</v>
      </c>
      <c r="S257">
        <v>0</v>
      </c>
      <c r="T257">
        <v>0</v>
      </c>
      <c r="U257">
        <v>630</v>
      </c>
      <c r="AQ257">
        <v>43125</v>
      </c>
      <c r="AT257">
        <v>0.5</v>
      </c>
      <c r="AU257" t="s">
        <v>69</v>
      </c>
      <c r="AV257" t="s">
        <v>89</v>
      </c>
      <c r="AX257" t="s">
        <v>1585</v>
      </c>
    </row>
    <row r="258" spans="1:50" x14ac:dyDescent="0.25">
      <c r="A258" t="s">
        <v>18</v>
      </c>
      <c r="B258" t="s">
        <v>48</v>
      </c>
      <c r="C258" t="s">
        <v>1171</v>
      </c>
      <c r="D258" t="s">
        <v>1171</v>
      </c>
      <c r="E258" t="s">
        <v>1341</v>
      </c>
      <c r="F258" t="s">
        <v>86</v>
      </c>
      <c r="G258" t="s">
        <v>2015</v>
      </c>
      <c r="H258">
        <v>0</v>
      </c>
      <c r="I258" t="s">
        <v>1616</v>
      </c>
      <c r="J258" t="s">
        <v>44</v>
      </c>
      <c r="K258">
        <v>35</v>
      </c>
      <c r="N258">
        <v>31518</v>
      </c>
      <c r="O258">
        <v>0</v>
      </c>
      <c r="P258">
        <v>30600</v>
      </c>
      <c r="Q258">
        <v>0</v>
      </c>
      <c r="R258">
        <v>0</v>
      </c>
      <c r="S258">
        <v>0</v>
      </c>
      <c r="T258">
        <v>0</v>
      </c>
      <c r="U258">
        <v>918</v>
      </c>
      <c r="AP258">
        <v>43004</v>
      </c>
      <c r="AQ258">
        <v>43125</v>
      </c>
      <c r="AT258">
        <v>0.5</v>
      </c>
      <c r="AU258" t="s">
        <v>69</v>
      </c>
      <c r="AV258" t="s">
        <v>89</v>
      </c>
      <c r="AX258" t="s">
        <v>1553</v>
      </c>
    </row>
    <row r="259" spans="1:50" x14ac:dyDescent="0.25">
      <c r="A259" t="s">
        <v>18</v>
      </c>
      <c r="B259" t="s">
        <v>48</v>
      </c>
      <c r="C259" t="s">
        <v>1172</v>
      </c>
      <c r="D259" t="s">
        <v>1172</v>
      </c>
      <c r="E259" t="s">
        <v>1342</v>
      </c>
      <c r="F259" t="s">
        <v>77</v>
      </c>
      <c r="G259" t="s">
        <v>1261</v>
      </c>
      <c r="H259" t="s">
        <v>1261</v>
      </c>
      <c r="I259" t="s">
        <v>1616</v>
      </c>
      <c r="J259" t="s">
        <v>39</v>
      </c>
      <c r="K259">
        <v>72</v>
      </c>
      <c r="N259">
        <v>311472</v>
      </c>
      <c r="O259">
        <v>302400</v>
      </c>
      <c r="P259">
        <v>0</v>
      </c>
      <c r="Q259">
        <v>0</v>
      </c>
      <c r="R259">
        <v>0</v>
      </c>
      <c r="S259">
        <v>0</v>
      </c>
      <c r="T259">
        <v>0</v>
      </c>
      <c r="U259">
        <v>9072</v>
      </c>
      <c r="AP259">
        <v>43004</v>
      </c>
      <c r="AQ259">
        <v>43144</v>
      </c>
      <c r="AT259">
        <v>0.5</v>
      </c>
      <c r="AU259" t="s">
        <v>69</v>
      </c>
      <c r="AV259" t="s">
        <v>89</v>
      </c>
      <c r="AX259" t="s">
        <v>1599</v>
      </c>
    </row>
    <row r="260" spans="1:50" x14ac:dyDescent="0.25">
      <c r="A260" t="s">
        <v>18</v>
      </c>
      <c r="B260" t="s">
        <v>48</v>
      </c>
      <c r="C260" t="s">
        <v>1173</v>
      </c>
      <c r="D260" t="s">
        <v>1173</v>
      </c>
      <c r="E260" t="s">
        <v>1343</v>
      </c>
      <c r="F260" t="s">
        <v>292</v>
      </c>
      <c r="G260" t="s">
        <v>1261</v>
      </c>
      <c r="H260" t="s">
        <v>1261</v>
      </c>
      <c r="I260" t="s">
        <v>1616</v>
      </c>
      <c r="J260" t="s">
        <v>158</v>
      </c>
      <c r="K260" t="s">
        <v>2016</v>
      </c>
      <c r="N260">
        <v>15450</v>
      </c>
      <c r="O260">
        <v>0</v>
      </c>
      <c r="P260">
        <v>15000</v>
      </c>
      <c r="Q260">
        <v>0</v>
      </c>
      <c r="R260">
        <v>0</v>
      </c>
      <c r="S260">
        <v>0</v>
      </c>
      <c r="T260">
        <v>0</v>
      </c>
      <c r="U260">
        <v>450</v>
      </c>
      <c r="AT260">
        <v>0.5</v>
      </c>
      <c r="AU260" t="s">
        <v>69</v>
      </c>
      <c r="AV260" t="s">
        <v>89</v>
      </c>
    </row>
    <row r="261" spans="1:50" x14ac:dyDescent="0.25">
      <c r="A261" t="s">
        <v>18</v>
      </c>
      <c r="B261" t="s">
        <v>48</v>
      </c>
      <c r="C261" t="s">
        <v>1174</v>
      </c>
      <c r="D261" t="s">
        <v>1174</v>
      </c>
      <c r="E261" t="s">
        <v>1261</v>
      </c>
      <c r="F261" t="s">
        <v>1261</v>
      </c>
      <c r="G261" t="s">
        <v>2017</v>
      </c>
      <c r="H261">
        <v>0</v>
      </c>
      <c r="I261" t="s">
        <v>1616</v>
      </c>
      <c r="J261" t="s">
        <v>1991</v>
      </c>
      <c r="K261" t="s">
        <v>1522</v>
      </c>
      <c r="N261">
        <v>0</v>
      </c>
      <c r="O261">
        <v>0</v>
      </c>
      <c r="P261">
        <v>0</v>
      </c>
      <c r="Q261">
        <v>0</v>
      </c>
      <c r="R261">
        <v>0</v>
      </c>
      <c r="S261">
        <v>0</v>
      </c>
      <c r="T261">
        <v>0</v>
      </c>
      <c r="U261">
        <v>0</v>
      </c>
      <c r="AT261">
        <v>0.5</v>
      </c>
      <c r="AU261" t="s">
        <v>1</v>
      </c>
      <c r="AV261" t="s">
        <v>89</v>
      </c>
      <c r="AX261" t="s">
        <v>1522</v>
      </c>
    </row>
    <row r="262" spans="1:50" x14ac:dyDescent="0.25">
      <c r="A262" t="s">
        <v>18</v>
      </c>
      <c r="B262" t="s">
        <v>48</v>
      </c>
      <c r="C262" t="s">
        <v>1175</v>
      </c>
      <c r="D262" t="s">
        <v>1175</v>
      </c>
      <c r="E262" t="s">
        <v>1344</v>
      </c>
      <c r="F262" t="s">
        <v>292</v>
      </c>
      <c r="G262" t="s">
        <v>2018</v>
      </c>
      <c r="H262" t="s">
        <v>2019</v>
      </c>
      <c r="I262" t="s">
        <v>1616</v>
      </c>
      <c r="J262" t="s">
        <v>36</v>
      </c>
      <c r="K262">
        <v>29</v>
      </c>
      <c r="N262">
        <v>125454</v>
      </c>
      <c r="O262">
        <v>121800</v>
      </c>
      <c r="P262">
        <v>0</v>
      </c>
      <c r="Q262">
        <v>0</v>
      </c>
      <c r="R262">
        <v>0</v>
      </c>
      <c r="S262">
        <v>0</v>
      </c>
      <c r="T262">
        <v>0</v>
      </c>
      <c r="U262">
        <v>3654</v>
      </c>
      <c r="AT262">
        <v>0.5</v>
      </c>
      <c r="AU262" t="s">
        <v>69</v>
      </c>
      <c r="AV262" t="s">
        <v>89</v>
      </c>
      <c r="AX262" t="s">
        <v>1261</v>
      </c>
    </row>
    <row r="263" spans="1:50" x14ac:dyDescent="0.25">
      <c r="A263" t="s">
        <v>18</v>
      </c>
      <c r="B263" t="s">
        <v>48</v>
      </c>
      <c r="C263" t="s">
        <v>1176</v>
      </c>
      <c r="D263" t="s">
        <v>1176</v>
      </c>
      <c r="E263" t="s">
        <v>1345</v>
      </c>
      <c r="F263" t="s">
        <v>292</v>
      </c>
      <c r="G263" t="s">
        <v>2020</v>
      </c>
      <c r="H263" t="s">
        <v>2021</v>
      </c>
      <c r="I263" t="s">
        <v>1616</v>
      </c>
      <c r="J263" t="s">
        <v>29</v>
      </c>
      <c r="K263">
        <v>7</v>
      </c>
      <c r="N263">
        <v>38934</v>
      </c>
      <c r="O263">
        <v>0</v>
      </c>
      <c r="P263">
        <v>0</v>
      </c>
      <c r="Q263">
        <v>37800</v>
      </c>
      <c r="R263">
        <v>0</v>
      </c>
      <c r="S263">
        <v>0</v>
      </c>
      <c r="T263">
        <v>0</v>
      </c>
      <c r="U263">
        <v>1134</v>
      </c>
      <c r="AP263">
        <v>43004</v>
      </c>
      <c r="AT263">
        <v>0.5</v>
      </c>
      <c r="AU263" t="s">
        <v>69</v>
      </c>
      <c r="AV263" t="s">
        <v>89</v>
      </c>
      <c r="AX263" t="s">
        <v>1603</v>
      </c>
    </row>
    <row r="264" spans="1:50" x14ac:dyDescent="0.25">
      <c r="A264" t="s">
        <v>18</v>
      </c>
      <c r="B264" t="s">
        <v>48</v>
      </c>
      <c r="C264" t="s">
        <v>1177</v>
      </c>
      <c r="D264" t="s">
        <v>1177</v>
      </c>
      <c r="E264" t="s">
        <v>1346</v>
      </c>
      <c r="F264" t="s">
        <v>292</v>
      </c>
      <c r="G264" t="s">
        <v>2022</v>
      </c>
      <c r="H264" t="s">
        <v>2023</v>
      </c>
      <c r="I264" t="s">
        <v>1616</v>
      </c>
      <c r="J264" t="s">
        <v>32</v>
      </c>
      <c r="K264">
        <v>12</v>
      </c>
      <c r="N264">
        <v>59328</v>
      </c>
      <c r="O264">
        <v>0</v>
      </c>
      <c r="P264">
        <v>0</v>
      </c>
      <c r="Q264">
        <v>57600</v>
      </c>
      <c r="R264">
        <v>0</v>
      </c>
      <c r="S264">
        <v>0</v>
      </c>
      <c r="T264">
        <v>0</v>
      </c>
      <c r="U264">
        <v>1728</v>
      </c>
      <c r="AT264">
        <v>0.5</v>
      </c>
      <c r="AU264" t="s">
        <v>69</v>
      </c>
      <c r="AV264" t="s">
        <v>89</v>
      </c>
      <c r="AX264" t="s">
        <v>1261</v>
      </c>
    </row>
    <row r="265" spans="1:50" x14ac:dyDescent="0.25">
      <c r="A265" t="s">
        <v>18</v>
      </c>
      <c r="B265" t="s">
        <v>48</v>
      </c>
      <c r="C265" t="s">
        <v>1178</v>
      </c>
      <c r="D265" t="s">
        <v>1178</v>
      </c>
      <c r="E265" t="s">
        <v>1347</v>
      </c>
      <c r="F265" t="s">
        <v>292</v>
      </c>
      <c r="G265" t="s">
        <v>2024</v>
      </c>
      <c r="H265" t="s">
        <v>2025</v>
      </c>
      <c r="I265" t="s">
        <v>1616</v>
      </c>
      <c r="J265" t="s">
        <v>32</v>
      </c>
      <c r="K265">
        <v>64</v>
      </c>
      <c r="N265">
        <v>158208</v>
      </c>
      <c r="O265">
        <v>0</v>
      </c>
      <c r="P265">
        <v>153600</v>
      </c>
      <c r="Q265">
        <v>0</v>
      </c>
      <c r="R265">
        <v>0</v>
      </c>
      <c r="S265">
        <v>0</v>
      </c>
      <c r="T265">
        <v>0</v>
      </c>
      <c r="U265">
        <v>4608</v>
      </c>
      <c r="AT265">
        <v>0.5</v>
      </c>
      <c r="AU265" t="s">
        <v>69</v>
      </c>
      <c r="AV265" t="s">
        <v>89</v>
      </c>
      <c r="AX265" t="s">
        <v>1604</v>
      </c>
    </row>
    <row r="266" spans="1:50" x14ac:dyDescent="0.25">
      <c r="A266" t="s">
        <v>18</v>
      </c>
      <c r="B266" t="s">
        <v>48</v>
      </c>
      <c r="C266" t="s">
        <v>1179</v>
      </c>
      <c r="D266" t="s">
        <v>1179</v>
      </c>
      <c r="E266" t="s">
        <v>1348</v>
      </c>
      <c r="F266" t="s">
        <v>292</v>
      </c>
      <c r="G266" t="s">
        <v>2026</v>
      </c>
      <c r="H266" t="s">
        <v>2027</v>
      </c>
      <c r="I266" t="s">
        <v>1616</v>
      </c>
      <c r="J266" t="s">
        <v>29</v>
      </c>
      <c r="K266" t="s">
        <v>1978</v>
      </c>
      <c r="N266">
        <v>25235</v>
      </c>
      <c r="O266">
        <v>0</v>
      </c>
      <c r="P266">
        <v>24500</v>
      </c>
      <c r="Q266">
        <v>0</v>
      </c>
      <c r="R266">
        <v>0</v>
      </c>
      <c r="S266">
        <v>0</v>
      </c>
      <c r="T266">
        <v>0</v>
      </c>
      <c r="U266">
        <v>735</v>
      </c>
      <c r="AQ266">
        <v>43122</v>
      </c>
      <c r="AT266">
        <v>0.5</v>
      </c>
      <c r="AU266" t="s">
        <v>69</v>
      </c>
      <c r="AV266" t="s">
        <v>89</v>
      </c>
      <c r="AX266" t="s">
        <v>1261</v>
      </c>
    </row>
    <row r="267" spans="1:50" x14ac:dyDescent="0.25">
      <c r="A267" t="s">
        <v>18</v>
      </c>
      <c r="B267" t="s">
        <v>48</v>
      </c>
      <c r="C267" t="s">
        <v>1180</v>
      </c>
      <c r="D267" t="s">
        <v>1180</v>
      </c>
      <c r="E267" t="s">
        <v>1349</v>
      </c>
      <c r="F267" t="s">
        <v>292</v>
      </c>
      <c r="G267" t="s">
        <v>2028</v>
      </c>
      <c r="H267" t="s">
        <v>2029</v>
      </c>
      <c r="I267" t="s">
        <v>1616</v>
      </c>
      <c r="J267" t="s">
        <v>29</v>
      </c>
      <c r="K267" t="s">
        <v>2030</v>
      </c>
      <c r="N267">
        <v>26677</v>
      </c>
      <c r="O267">
        <v>0</v>
      </c>
      <c r="P267">
        <v>25900</v>
      </c>
      <c r="Q267">
        <v>0</v>
      </c>
      <c r="R267">
        <v>0</v>
      </c>
      <c r="S267">
        <v>0</v>
      </c>
      <c r="T267">
        <v>0</v>
      </c>
      <c r="U267">
        <v>777</v>
      </c>
      <c r="AP267">
        <v>43004</v>
      </c>
      <c r="AT267">
        <v>0.5</v>
      </c>
      <c r="AU267" t="s">
        <v>69</v>
      </c>
      <c r="AV267" t="s">
        <v>89</v>
      </c>
      <c r="AX267" t="s">
        <v>1261</v>
      </c>
    </row>
    <row r="268" spans="1:50" x14ac:dyDescent="0.25">
      <c r="A268" t="s">
        <v>18</v>
      </c>
      <c r="B268" t="s">
        <v>48</v>
      </c>
      <c r="C268" t="s">
        <v>1181</v>
      </c>
      <c r="D268" t="s">
        <v>1181</v>
      </c>
      <c r="E268" t="s">
        <v>1350</v>
      </c>
      <c r="F268" t="s">
        <v>292</v>
      </c>
      <c r="G268" t="s">
        <v>2031</v>
      </c>
      <c r="H268" t="s">
        <v>2032</v>
      </c>
      <c r="I268" t="s">
        <v>1616</v>
      </c>
      <c r="J268" t="s">
        <v>29</v>
      </c>
      <c r="K268" t="s">
        <v>911</v>
      </c>
      <c r="N268">
        <v>21630</v>
      </c>
      <c r="O268">
        <v>0</v>
      </c>
      <c r="P268">
        <v>21000</v>
      </c>
      <c r="Q268">
        <v>0</v>
      </c>
      <c r="R268">
        <v>0</v>
      </c>
      <c r="S268">
        <v>0</v>
      </c>
      <c r="T268">
        <v>0</v>
      </c>
      <c r="U268">
        <v>630</v>
      </c>
      <c r="AT268">
        <v>0.5</v>
      </c>
      <c r="AU268" t="s">
        <v>69</v>
      </c>
      <c r="AV268" t="s">
        <v>89</v>
      </c>
      <c r="AX268" t="s">
        <v>1585</v>
      </c>
    </row>
    <row r="269" spans="1:50" x14ac:dyDescent="0.25">
      <c r="A269" t="s">
        <v>18</v>
      </c>
      <c r="B269" t="s">
        <v>48</v>
      </c>
      <c r="C269" t="s">
        <v>1182</v>
      </c>
      <c r="D269" t="s">
        <v>1182</v>
      </c>
      <c r="E269" t="s">
        <v>1351</v>
      </c>
      <c r="F269" t="s">
        <v>292</v>
      </c>
      <c r="G269" t="s">
        <v>2033</v>
      </c>
      <c r="H269" t="s">
        <v>2034</v>
      </c>
      <c r="I269" t="s">
        <v>1616</v>
      </c>
      <c r="J269" t="s">
        <v>32</v>
      </c>
      <c r="K269" t="s">
        <v>1528</v>
      </c>
      <c r="N269">
        <v>69216</v>
      </c>
      <c r="O269">
        <v>0</v>
      </c>
      <c r="P269">
        <v>0</v>
      </c>
      <c r="Q269">
        <v>67200</v>
      </c>
      <c r="R269">
        <v>0</v>
      </c>
      <c r="S269">
        <v>0</v>
      </c>
      <c r="T269">
        <v>0</v>
      </c>
      <c r="U269">
        <v>2016</v>
      </c>
      <c r="AP269">
        <v>43004</v>
      </c>
      <c r="AT269">
        <v>0.5</v>
      </c>
      <c r="AU269" t="s">
        <v>69</v>
      </c>
      <c r="AV269" t="s">
        <v>89</v>
      </c>
      <c r="AX269" t="s">
        <v>1605</v>
      </c>
    </row>
    <row r="270" spans="1:50" x14ac:dyDescent="0.25">
      <c r="A270" t="s">
        <v>18</v>
      </c>
      <c r="B270" t="s">
        <v>48</v>
      </c>
      <c r="C270" t="s">
        <v>1183</v>
      </c>
      <c r="D270" t="s">
        <v>1183</v>
      </c>
      <c r="E270" t="s">
        <v>1352</v>
      </c>
      <c r="F270" t="s">
        <v>292</v>
      </c>
      <c r="G270" t="s">
        <v>2035</v>
      </c>
      <c r="H270" t="s">
        <v>2036</v>
      </c>
      <c r="I270" t="s">
        <v>1616</v>
      </c>
      <c r="J270" t="s">
        <v>32</v>
      </c>
      <c r="K270">
        <v>62</v>
      </c>
      <c r="N270">
        <v>214569.60000000001</v>
      </c>
      <c r="O270">
        <v>0</v>
      </c>
      <c r="P270">
        <v>0</v>
      </c>
      <c r="Q270">
        <v>208320</v>
      </c>
      <c r="R270">
        <v>0</v>
      </c>
      <c r="S270">
        <v>0</v>
      </c>
      <c r="T270">
        <v>0</v>
      </c>
      <c r="U270">
        <v>6249.5999999999995</v>
      </c>
      <c r="AQ270">
        <v>43122</v>
      </c>
      <c r="AT270">
        <v>0.5</v>
      </c>
      <c r="AU270" t="s">
        <v>69</v>
      </c>
      <c r="AV270" t="s">
        <v>89</v>
      </c>
      <c r="AX270" t="s">
        <v>1606</v>
      </c>
    </row>
    <row r="271" spans="1:50" x14ac:dyDescent="0.25">
      <c r="A271" t="s">
        <v>18</v>
      </c>
      <c r="B271" t="s">
        <v>48</v>
      </c>
      <c r="C271" t="s">
        <v>1184</v>
      </c>
      <c r="D271" t="s">
        <v>1184</v>
      </c>
      <c r="E271" t="s">
        <v>1353</v>
      </c>
      <c r="F271" t="s">
        <v>292</v>
      </c>
      <c r="G271" t="s">
        <v>1261</v>
      </c>
      <c r="H271" t="s">
        <v>1261</v>
      </c>
      <c r="I271" t="s">
        <v>1616</v>
      </c>
      <c r="J271" t="s">
        <v>158</v>
      </c>
      <c r="K271" t="s">
        <v>42</v>
      </c>
      <c r="N271">
        <v>15450</v>
      </c>
      <c r="O271">
        <v>0</v>
      </c>
      <c r="P271">
        <v>15000</v>
      </c>
      <c r="Q271">
        <v>0</v>
      </c>
      <c r="R271">
        <v>0</v>
      </c>
      <c r="S271">
        <v>0</v>
      </c>
      <c r="T271">
        <v>0</v>
      </c>
      <c r="U271">
        <v>450</v>
      </c>
      <c r="AQ271">
        <v>43122</v>
      </c>
      <c r="AT271">
        <v>0.5</v>
      </c>
      <c r="AU271" t="s">
        <v>69</v>
      </c>
      <c r="AV271" t="s">
        <v>89</v>
      </c>
      <c r="AX271" t="s">
        <v>1596</v>
      </c>
    </row>
    <row r="272" spans="1:50" x14ac:dyDescent="0.25">
      <c r="A272" t="s">
        <v>18</v>
      </c>
      <c r="B272" t="s">
        <v>48</v>
      </c>
      <c r="C272" t="s">
        <v>1185</v>
      </c>
      <c r="D272" t="s">
        <v>1205</v>
      </c>
      <c r="E272" t="s">
        <v>1354</v>
      </c>
      <c r="F272" t="s">
        <v>1372</v>
      </c>
      <c r="G272" t="s">
        <v>2037</v>
      </c>
      <c r="H272" t="s">
        <v>2038</v>
      </c>
      <c r="I272" t="s">
        <v>1616</v>
      </c>
      <c r="J272" t="s">
        <v>158</v>
      </c>
      <c r="K272" t="s">
        <v>1523</v>
      </c>
      <c r="N272">
        <v>288400</v>
      </c>
      <c r="O272">
        <v>0</v>
      </c>
      <c r="P272">
        <v>280000</v>
      </c>
      <c r="Q272">
        <v>0</v>
      </c>
      <c r="R272">
        <v>0</v>
      </c>
      <c r="S272">
        <v>0</v>
      </c>
      <c r="T272">
        <v>0</v>
      </c>
      <c r="U272">
        <v>8400</v>
      </c>
      <c r="AT272">
        <v>0.5</v>
      </c>
      <c r="AU272" t="s">
        <v>69</v>
      </c>
      <c r="AV272" t="s">
        <v>89</v>
      </c>
      <c r="AX272" t="s">
        <v>1596</v>
      </c>
    </row>
    <row r="273" spans="1:50" x14ac:dyDescent="0.25">
      <c r="A273" t="s">
        <v>18</v>
      </c>
      <c r="B273" t="s">
        <v>48</v>
      </c>
      <c r="C273" t="s">
        <v>1186</v>
      </c>
      <c r="D273" t="s">
        <v>1186</v>
      </c>
      <c r="E273" t="s">
        <v>1261</v>
      </c>
      <c r="F273" t="s">
        <v>1261</v>
      </c>
      <c r="G273" t="s">
        <v>2039</v>
      </c>
      <c r="H273">
        <v>0</v>
      </c>
      <c r="I273" t="s">
        <v>1616</v>
      </c>
      <c r="J273" t="s">
        <v>158</v>
      </c>
      <c r="K273" t="s">
        <v>2016</v>
      </c>
      <c r="N273">
        <v>15450</v>
      </c>
      <c r="O273">
        <v>0</v>
      </c>
      <c r="P273">
        <v>15000</v>
      </c>
      <c r="Q273">
        <v>0</v>
      </c>
      <c r="R273">
        <v>0</v>
      </c>
      <c r="S273">
        <v>0</v>
      </c>
      <c r="T273">
        <v>0</v>
      </c>
      <c r="U273">
        <v>450</v>
      </c>
      <c r="AP273">
        <v>43003</v>
      </c>
      <c r="AQ273">
        <v>43144</v>
      </c>
      <c r="AT273">
        <v>0.5</v>
      </c>
      <c r="AU273" t="s">
        <v>1</v>
      </c>
      <c r="AV273" t="s">
        <v>89</v>
      </c>
      <c r="AX273" t="s">
        <v>1596</v>
      </c>
    </row>
    <row r="274" spans="1:50" x14ac:dyDescent="0.25">
      <c r="A274" t="s">
        <v>18</v>
      </c>
      <c r="B274" t="s">
        <v>48</v>
      </c>
      <c r="C274" t="s">
        <v>1187</v>
      </c>
      <c r="D274" t="s">
        <v>1187</v>
      </c>
      <c r="E274" t="s">
        <v>1355</v>
      </c>
      <c r="F274" t="s">
        <v>292</v>
      </c>
      <c r="G274" t="s">
        <v>1984</v>
      </c>
      <c r="H274" t="s">
        <v>2040</v>
      </c>
      <c r="I274" t="s">
        <v>1616</v>
      </c>
      <c r="J274" t="s">
        <v>29</v>
      </c>
      <c r="K274">
        <v>26</v>
      </c>
      <c r="N274">
        <v>257088</v>
      </c>
      <c r="O274">
        <v>0</v>
      </c>
      <c r="P274">
        <v>0</v>
      </c>
      <c r="Q274">
        <v>249600</v>
      </c>
      <c r="R274">
        <v>0</v>
      </c>
      <c r="S274">
        <v>0</v>
      </c>
      <c r="T274">
        <v>0</v>
      </c>
      <c r="U274">
        <v>7488</v>
      </c>
      <c r="AT274">
        <v>0.5</v>
      </c>
      <c r="AU274" t="s">
        <v>69</v>
      </c>
      <c r="AV274" t="s">
        <v>89</v>
      </c>
      <c r="AX274" t="s">
        <v>1607</v>
      </c>
    </row>
    <row r="275" spans="1:50" x14ac:dyDescent="0.25">
      <c r="A275" t="s">
        <v>18</v>
      </c>
      <c r="B275" t="s">
        <v>48</v>
      </c>
      <c r="C275" t="s">
        <v>1188</v>
      </c>
      <c r="D275" t="s">
        <v>1188</v>
      </c>
      <c r="E275" t="s">
        <v>1356</v>
      </c>
      <c r="F275" t="s">
        <v>292</v>
      </c>
      <c r="G275" t="s">
        <v>2041</v>
      </c>
      <c r="H275" t="s">
        <v>2042</v>
      </c>
      <c r="I275" t="s">
        <v>1616</v>
      </c>
      <c r="J275" t="s">
        <v>32</v>
      </c>
      <c r="K275">
        <v>8</v>
      </c>
      <c r="N275">
        <v>59328</v>
      </c>
      <c r="O275">
        <v>0</v>
      </c>
      <c r="P275">
        <v>0</v>
      </c>
      <c r="Q275">
        <v>57600</v>
      </c>
      <c r="R275">
        <v>0</v>
      </c>
      <c r="S275">
        <v>0</v>
      </c>
      <c r="T275">
        <v>0</v>
      </c>
      <c r="U275">
        <v>1728</v>
      </c>
      <c r="AT275">
        <v>0.5</v>
      </c>
      <c r="AU275" t="s">
        <v>69</v>
      </c>
      <c r="AV275" t="s">
        <v>89</v>
      </c>
      <c r="AX275" t="s">
        <v>1261</v>
      </c>
    </row>
    <row r="276" spans="1:50" x14ac:dyDescent="0.25">
      <c r="A276" t="s">
        <v>18</v>
      </c>
      <c r="B276" t="s">
        <v>48</v>
      </c>
      <c r="C276" t="s">
        <v>1189</v>
      </c>
      <c r="D276" t="s">
        <v>1189</v>
      </c>
      <c r="E276" t="s">
        <v>1261</v>
      </c>
      <c r="F276" t="s">
        <v>1261</v>
      </c>
      <c r="G276" t="s">
        <v>2043</v>
      </c>
      <c r="H276" t="s">
        <v>2044</v>
      </c>
      <c r="I276" t="s">
        <v>1616</v>
      </c>
      <c r="J276" t="s">
        <v>29</v>
      </c>
      <c r="K276" t="s">
        <v>1509</v>
      </c>
      <c r="N276">
        <v>21630</v>
      </c>
      <c r="O276">
        <v>21000</v>
      </c>
      <c r="P276">
        <v>0</v>
      </c>
      <c r="Q276">
        <v>0</v>
      </c>
      <c r="R276">
        <v>0</v>
      </c>
      <c r="S276">
        <v>0</v>
      </c>
      <c r="T276">
        <v>0</v>
      </c>
      <c r="U276">
        <v>630</v>
      </c>
      <c r="AQ276">
        <v>43144</v>
      </c>
      <c r="AT276">
        <v>0.5</v>
      </c>
      <c r="AU276" t="s">
        <v>69</v>
      </c>
      <c r="AV276" t="s">
        <v>89</v>
      </c>
      <c r="AX276" t="s">
        <v>1261</v>
      </c>
    </row>
    <row r="277" spans="1:50" x14ac:dyDescent="0.25">
      <c r="A277" t="s">
        <v>18</v>
      </c>
      <c r="B277" t="s">
        <v>48</v>
      </c>
      <c r="C277" t="s">
        <v>1190</v>
      </c>
      <c r="D277" t="s">
        <v>1190</v>
      </c>
      <c r="E277" t="s">
        <v>1357</v>
      </c>
      <c r="F277" t="s">
        <v>292</v>
      </c>
      <c r="G277" t="s">
        <v>2045</v>
      </c>
      <c r="H277" t="s">
        <v>2046</v>
      </c>
      <c r="I277" t="s">
        <v>1616</v>
      </c>
      <c r="J277" t="s">
        <v>29</v>
      </c>
      <c r="K277">
        <v>8</v>
      </c>
      <c r="N277">
        <v>53395.199999999997</v>
      </c>
      <c r="O277">
        <v>0</v>
      </c>
      <c r="P277">
        <v>51840</v>
      </c>
      <c r="Q277">
        <v>0</v>
      </c>
      <c r="R277">
        <v>0</v>
      </c>
      <c r="S277">
        <v>0</v>
      </c>
      <c r="T277">
        <v>0</v>
      </c>
      <c r="U277">
        <v>1555.2</v>
      </c>
      <c r="AT277">
        <v>0.5</v>
      </c>
      <c r="AU277" t="s">
        <v>69</v>
      </c>
      <c r="AV277" t="s">
        <v>89</v>
      </c>
      <c r="AX277" t="s">
        <v>1261</v>
      </c>
    </row>
    <row r="278" spans="1:50" x14ac:dyDescent="0.25">
      <c r="A278" t="s">
        <v>18</v>
      </c>
      <c r="B278" t="s">
        <v>48</v>
      </c>
      <c r="C278" t="s">
        <v>1191</v>
      </c>
      <c r="D278" t="s">
        <v>1191</v>
      </c>
      <c r="E278" t="s">
        <v>1358</v>
      </c>
      <c r="F278" t="s">
        <v>292</v>
      </c>
      <c r="G278" t="s">
        <v>2047</v>
      </c>
      <c r="H278" t="s">
        <v>2048</v>
      </c>
      <c r="I278" t="s">
        <v>1616</v>
      </c>
      <c r="J278" t="s">
        <v>36</v>
      </c>
      <c r="K278">
        <v>8</v>
      </c>
      <c r="N278">
        <v>35596.800000000003</v>
      </c>
      <c r="O278">
        <v>0</v>
      </c>
      <c r="P278">
        <v>34560</v>
      </c>
      <c r="Q278">
        <v>0</v>
      </c>
      <c r="R278">
        <v>0</v>
      </c>
      <c r="S278">
        <v>0</v>
      </c>
      <c r="T278">
        <v>0</v>
      </c>
      <c r="U278">
        <v>1036.8</v>
      </c>
      <c r="AQ278">
        <v>43122</v>
      </c>
      <c r="AT278">
        <v>0.5</v>
      </c>
      <c r="AU278" t="s">
        <v>69</v>
      </c>
      <c r="AV278" t="s">
        <v>89</v>
      </c>
      <c r="AX278" t="s">
        <v>1261</v>
      </c>
    </row>
    <row r="279" spans="1:50" x14ac:dyDescent="0.25">
      <c r="A279" t="s">
        <v>18</v>
      </c>
      <c r="B279" t="s">
        <v>48</v>
      </c>
      <c r="C279" t="s">
        <v>1192</v>
      </c>
      <c r="D279" t="s">
        <v>1192</v>
      </c>
      <c r="E279" t="s">
        <v>1359</v>
      </c>
      <c r="F279" t="s">
        <v>77</v>
      </c>
      <c r="G279" t="s">
        <v>2049</v>
      </c>
      <c r="H279" t="s">
        <v>2050</v>
      </c>
      <c r="I279" t="s">
        <v>1616</v>
      </c>
      <c r="J279" t="s">
        <v>29</v>
      </c>
      <c r="K279">
        <v>4</v>
      </c>
      <c r="N279">
        <v>26697.599999999999</v>
      </c>
      <c r="O279">
        <v>0</v>
      </c>
      <c r="P279">
        <v>25920</v>
      </c>
      <c r="Q279">
        <v>0</v>
      </c>
      <c r="R279">
        <v>0</v>
      </c>
      <c r="S279">
        <v>0</v>
      </c>
      <c r="T279">
        <v>0</v>
      </c>
      <c r="U279">
        <v>777.6</v>
      </c>
      <c r="AT279">
        <v>0.5</v>
      </c>
      <c r="AU279" t="s">
        <v>69</v>
      </c>
      <c r="AV279" t="s">
        <v>89</v>
      </c>
      <c r="AX279" t="s">
        <v>1261</v>
      </c>
    </row>
    <row r="280" spans="1:50" x14ac:dyDescent="0.25">
      <c r="A280" t="s">
        <v>18</v>
      </c>
      <c r="B280" t="s">
        <v>48</v>
      </c>
      <c r="C280" t="s">
        <v>1193</v>
      </c>
      <c r="D280" t="s">
        <v>1193</v>
      </c>
      <c r="E280" t="s">
        <v>1360</v>
      </c>
      <c r="F280" t="s">
        <v>292</v>
      </c>
      <c r="G280" t="s">
        <v>2051</v>
      </c>
      <c r="H280" t="s">
        <v>2052</v>
      </c>
      <c r="I280" t="s">
        <v>1616</v>
      </c>
      <c r="J280" t="s">
        <v>29</v>
      </c>
      <c r="K280">
        <v>12</v>
      </c>
      <c r="N280">
        <v>53395.199999999997</v>
      </c>
      <c r="O280">
        <v>0</v>
      </c>
      <c r="P280">
        <v>51840</v>
      </c>
      <c r="Q280">
        <v>0</v>
      </c>
      <c r="R280">
        <v>0</v>
      </c>
      <c r="S280">
        <v>0</v>
      </c>
      <c r="T280">
        <v>0</v>
      </c>
      <c r="U280">
        <v>1555.2</v>
      </c>
      <c r="AQ280">
        <v>43126</v>
      </c>
      <c r="AT280">
        <v>0.5</v>
      </c>
      <c r="AU280" t="s">
        <v>69</v>
      </c>
      <c r="AV280" t="s">
        <v>89</v>
      </c>
      <c r="AX280" t="s">
        <v>1261</v>
      </c>
    </row>
    <row r="281" spans="1:50" x14ac:dyDescent="0.25">
      <c r="A281" t="s">
        <v>18</v>
      </c>
      <c r="B281" t="s">
        <v>48</v>
      </c>
      <c r="C281" t="s">
        <v>1194</v>
      </c>
      <c r="D281" t="s">
        <v>1194</v>
      </c>
      <c r="E281" t="s">
        <v>1361</v>
      </c>
      <c r="F281" t="s">
        <v>292</v>
      </c>
      <c r="G281" t="s">
        <v>2053</v>
      </c>
      <c r="H281" t="s">
        <v>2054</v>
      </c>
      <c r="I281" t="s">
        <v>1616</v>
      </c>
      <c r="J281" t="s">
        <v>32</v>
      </c>
      <c r="K281">
        <v>60</v>
      </c>
      <c r="N281">
        <v>177984</v>
      </c>
      <c r="O281">
        <v>0</v>
      </c>
      <c r="P281">
        <v>172800</v>
      </c>
      <c r="Q281">
        <v>0</v>
      </c>
      <c r="R281">
        <v>0</v>
      </c>
      <c r="S281">
        <v>0</v>
      </c>
      <c r="T281">
        <v>0</v>
      </c>
      <c r="U281">
        <v>5184</v>
      </c>
      <c r="AT281">
        <v>0.5</v>
      </c>
      <c r="AU281" t="s">
        <v>69</v>
      </c>
      <c r="AV281" t="s">
        <v>89</v>
      </c>
      <c r="AX281" t="s">
        <v>1604</v>
      </c>
    </row>
    <row r="282" spans="1:50" x14ac:dyDescent="0.25">
      <c r="A282" t="s">
        <v>18</v>
      </c>
      <c r="B282" t="s">
        <v>48</v>
      </c>
      <c r="C282" t="s">
        <v>1195</v>
      </c>
      <c r="D282" t="s">
        <v>1206</v>
      </c>
      <c r="E282" t="s">
        <v>1362</v>
      </c>
      <c r="F282" t="s">
        <v>292</v>
      </c>
      <c r="G282" t="s">
        <v>2055</v>
      </c>
      <c r="H282" t="s">
        <v>2056</v>
      </c>
      <c r="I282" t="s">
        <v>1616</v>
      </c>
      <c r="J282" t="s">
        <v>36</v>
      </c>
      <c r="K282">
        <v>2</v>
      </c>
      <c r="N282">
        <v>24720</v>
      </c>
      <c r="O282">
        <v>24000</v>
      </c>
      <c r="P282">
        <v>0</v>
      </c>
      <c r="Q282">
        <v>0</v>
      </c>
      <c r="R282">
        <v>0</v>
      </c>
      <c r="S282">
        <v>0</v>
      </c>
      <c r="T282">
        <v>0</v>
      </c>
      <c r="U282">
        <v>720</v>
      </c>
      <c r="AQ282">
        <v>43126</v>
      </c>
      <c r="AT282">
        <v>0.5</v>
      </c>
      <c r="AU282" t="s">
        <v>69</v>
      </c>
      <c r="AV282" t="s">
        <v>89</v>
      </c>
      <c r="AX282" t="s">
        <v>1261</v>
      </c>
    </row>
    <row r="283" spans="1:50" x14ac:dyDescent="0.25">
      <c r="A283" t="s">
        <v>18</v>
      </c>
      <c r="B283" t="s">
        <v>48</v>
      </c>
      <c r="C283" t="s">
        <v>1196</v>
      </c>
      <c r="D283" t="s">
        <v>1196</v>
      </c>
      <c r="E283" t="s">
        <v>1363</v>
      </c>
      <c r="F283" t="s">
        <v>292</v>
      </c>
      <c r="G283" t="s">
        <v>1261</v>
      </c>
      <c r="H283" t="s">
        <v>1261</v>
      </c>
      <c r="I283" t="s">
        <v>1616</v>
      </c>
      <c r="J283" t="s">
        <v>29</v>
      </c>
      <c r="K283" t="s">
        <v>911</v>
      </c>
      <c r="N283">
        <v>21630</v>
      </c>
      <c r="O283">
        <v>0</v>
      </c>
      <c r="P283">
        <v>21000</v>
      </c>
      <c r="Q283">
        <v>0</v>
      </c>
      <c r="R283">
        <v>0</v>
      </c>
      <c r="S283">
        <v>0</v>
      </c>
      <c r="T283">
        <v>0</v>
      </c>
      <c r="U283">
        <v>630</v>
      </c>
      <c r="AQ283">
        <v>43126</v>
      </c>
      <c r="AT283">
        <v>0.5</v>
      </c>
      <c r="AU283" t="s">
        <v>69</v>
      </c>
      <c r="AV283" t="s">
        <v>89</v>
      </c>
      <c r="AX283" t="s">
        <v>1585</v>
      </c>
    </row>
    <row r="284" spans="1:50" x14ac:dyDescent="0.25">
      <c r="A284" t="s">
        <v>18</v>
      </c>
      <c r="B284" t="s">
        <v>48</v>
      </c>
      <c r="C284" t="s">
        <v>1197</v>
      </c>
      <c r="D284" t="s">
        <v>1197</v>
      </c>
      <c r="E284" t="s">
        <v>1364</v>
      </c>
      <c r="F284" t="s">
        <v>292</v>
      </c>
      <c r="G284" t="s">
        <v>2057</v>
      </c>
      <c r="H284" t="s">
        <v>2058</v>
      </c>
      <c r="I284" t="s">
        <v>1616</v>
      </c>
      <c r="J284" t="s">
        <v>32</v>
      </c>
      <c r="K284">
        <v>8</v>
      </c>
      <c r="N284">
        <v>19776</v>
      </c>
      <c r="O284">
        <v>19200</v>
      </c>
      <c r="P284">
        <v>0</v>
      </c>
      <c r="Q284">
        <v>0</v>
      </c>
      <c r="R284">
        <v>0</v>
      </c>
      <c r="S284">
        <v>0</v>
      </c>
      <c r="T284">
        <v>0</v>
      </c>
      <c r="U284">
        <v>576</v>
      </c>
      <c r="AP284">
        <v>43003</v>
      </c>
      <c r="AQ284">
        <v>43125</v>
      </c>
      <c r="AT284">
        <v>0.5</v>
      </c>
      <c r="AU284" t="s">
        <v>69</v>
      </c>
      <c r="AV284" t="s">
        <v>89</v>
      </c>
      <c r="AX284" t="s">
        <v>1261</v>
      </c>
    </row>
    <row r="285" spans="1:50" x14ac:dyDescent="0.25">
      <c r="A285" t="s">
        <v>18</v>
      </c>
      <c r="B285" t="s">
        <v>48</v>
      </c>
      <c r="C285" t="s">
        <v>1198</v>
      </c>
      <c r="D285" t="s">
        <v>1198</v>
      </c>
      <c r="E285" t="s">
        <v>1365</v>
      </c>
      <c r="F285" t="s">
        <v>292</v>
      </c>
      <c r="G285" t="s">
        <v>2059</v>
      </c>
      <c r="H285" t="s">
        <v>2060</v>
      </c>
      <c r="I285" t="s">
        <v>1616</v>
      </c>
      <c r="J285" t="s">
        <v>29</v>
      </c>
      <c r="K285" t="s">
        <v>911</v>
      </c>
      <c r="N285">
        <v>21630</v>
      </c>
      <c r="O285">
        <v>0</v>
      </c>
      <c r="P285">
        <v>21000</v>
      </c>
      <c r="Q285">
        <v>0</v>
      </c>
      <c r="R285">
        <v>0</v>
      </c>
      <c r="S285">
        <v>0</v>
      </c>
      <c r="T285">
        <v>0</v>
      </c>
      <c r="U285">
        <v>630</v>
      </c>
      <c r="AP285">
        <v>43004</v>
      </c>
      <c r="AQ285">
        <v>43122</v>
      </c>
      <c r="AT285">
        <v>0.5</v>
      </c>
      <c r="AU285" t="s">
        <v>69</v>
      </c>
      <c r="AV285" t="s">
        <v>89</v>
      </c>
      <c r="AX285" t="s">
        <v>1585</v>
      </c>
    </row>
    <row r="286" spans="1:50" x14ac:dyDescent="0.25">
      <c r="A286" t="s">
        <v>18</v>
      </c>
      <c r="B286" t="s">
        <v>48</v>
      </c>
      <c r="C286" t="s">
        <v>1199</v>
      </c>
      <c r="D286" t="s">
        <v>1199</v>
      </c>
      <c r="E286" t="s">
        <v>1261</v>
      </c>
      <c r="F286" t="s">
        <v>1261</v>
      </c>
      <c r="G286" t="s">
        <v>1261</v>
      </c>
      <c r="H286" t="s">
        <v>1261</v>
      </c>
      <c r="I286" t="s">
        <v>1616</v>
      </c>
      <c r="J286" t="s">
        <v>36</v>
      </c>
      <c r="K286">
        <v>10</v>
      </c>
      <c r="N286">
        <v>44496</v>
      </c>
      <c r="O286">
        <v>0</v>
      </c>
      <c r="P286">
        <v>43200</v>
      </c>
      <c r="Q286">
        <v>0</v>
      </c>
      <c r="R286">
        <v>0</v>
      </c>
      <c r="S286">
        <v>0</v>
      </c>
      <c r="T286">
        <v>0</v>
      </c>
      <c r="U286">
        <v>1296</v>
      </c>
      <c r="AQ286">
        <v>43125</v>
      </c>
      <c r="AT286">
        <v>0.5</v>
      </c>
      <c r="AU286" t="s">
        <v>69</v>
      </c>
      <c r="AV286" t="s">
        <v>89</v>
      </c>
      <c r="AX286" t="s">
        <v>1608</v>
      </c>
    </row>
    <row r="287" spans="1:50" x14ac:dyDescent="0.25">
      <c r="A287" t="s">
        <v>18</v>
      </c>
      <c r="B287" t="s">
        <v>48</v>
      </c>
      <c r="C287" t="s">
        <v>589</v>
      </c>
      <c r="D287" t="s">
        <v>589</v>
      </c>
      <c r="E287" t="s">
        <v>1366</v>
      </c>
      <c r="F287" t="s">
        <v>292</v>
      </c>
      <c r="G287" t="s">
        <v>2061</v>
      </c>
      <c r="H287" t="s">
        <v>2062</v>
      </c>
      <c r="I287" t="s">
        <v>1617</v>
      </c>
      <c r="J287" t="s">
        <v>29</v>
      </c>
      <c r="K287">
        <v>85</v>
      </c>
      <c r="N287">
        <v>378216</v>
      </c>
      <c r="O287">
        <v>0</v>
      </c>
      <c r="P287">
        <v>367200</v>
      </c>
      <c r="Q287">
        <v>0</v>
      </c>
      <c r="R287">
        <v>0</v>
      </c>
      <c r="S287">
        <v>0</v>
      </c>
      <c r="T287">
        <v>0</v>
      </c>
      <c r="U287">
        <v>11016</v>
      </c>
      <c r="AQ287">
        <v>43122</v>
      </c>
      <c r="AT287">
        <v>0.5</v>
      </c>
      <c r="AU287" t="s">
        <v>69</v>
      </c>
      <c r="AV287" t="s">
        <v>89</v>
      </c>
      <c r="AX287" t="s">
        <v>1609</v>
      </c>
    </row>
    <row r="288" spans="1:50" x14ac:dyDescent="0.25">
      <c r="A288" t="s">
        <v>18</v>
      </c>
      <c r="B288" t="s">
        <v>48</v>
      </c>
      <c r="C288" t="s">
        <v>1200</v>
      </c>
      <c r="D288" t="s">
        <v>1200</v>
      </c>
      <c r="E288" t="s">
        <v>1367</v>
      </c>
      <c r="F288" t="s">
        <v>205</v>
      </c>
      <c r="G288" t="s">
        <v>2063</v>
      </c>
      <c r="H288" t="s">
        <v>2064</v>
      </c>
      <c r="I288" t="s">
        <v>1617</v>
      </c>
      <c r="J288" t="s">
        <v>29</v>
      </c>
      <c r="K288">
        <v>2</v>
      </c>
      <c r="N288">
        <v>64600.000000000007</v>
      </c>
      <c r="O288">
        <v>64600.000000000007</v>
      </c>
      <c r="P288">
        <v>0</v>
      </c>
      <c r="Q288">
        <v>0</v>
      </c>
      <c r="R288">
        <v>0</v>
      </c>
      <c r="S288">
        <v>0</v>
      </c>
      <c r="T288">
        <v>0</v>
      </c>
      <c r="U288">
        <v>0</v>
      </c>
      <c r="V288">
        <v>64400</v>
      </c>
      <c r="W288">
        <v>43026</v>
      </c>
      <c r="X288">
        <v>64400</v>
      </c>
      <c r="Y288">
        <v>43033</v>
      </c>
      <c r="AT288">
        <v>0.5</v>
      </c>
      <c r="AU288" t="s">
        <v>4</v>
      </c>
      <c r="AV288" t="s">
        <v>10</v>
      </c>
      <c r="AW288" t="s">
        <v>1261</v>
      </c>
      <c r="AX288" t="s">
        <v>1610</v>
      </c>
    </row>
    <row r="289" spans="1:50" x14ac:dyDescent="0.25">
      <c r="A289" t="s">
        <v>18</v>
      </c>
      <c r="B289" t="s">
        <v>48</v>
      </c>
      <c r="C289" t="s">
        <v>1152</v>
      </c>
      <c r="D289" t="s">
        <v>1207</v>
      </c>
      <c r="E289" t="s">
        <v>1261</v>
      </c>
      <c r="F289" t="s">
        <v>1261</v>
      </c>
      <c r="G289" t="s">
        <v>1261</v>
      </c>
      <c r="H289" t="s">
        <v>1261</v>
      </c>
      <c r="I289" t="s">
        <v>1616</v>
      </c>
      <c r="J289" t="s">
        <v>29</v>
      </c>
      <c r="K289" t="s">
        <v>1261</v>
      </c>
      <c r="N289">
        <v>0</v>
      </c>
      <c r="O289">
        <v>0</v>
      </c>
      <c r="P289">
        <v>0</v>
      </c>
      <c r="Q289">
        <v>0</v>
      </c>
      <c r="R289">
        <v>0</v>
      </c>
      <c r="S289">
        <v>0</v>
      </c>
      <c r="T289">
        <v>0</v>
      </c>
      <c r="U289">
        <v>0</v>
      </c>
      <c r="AP289">
        <v>42997</v>
      </c>
      <c r="AQ289">
        <v>43137</v>
      </c>
      <c r="AT289">
        <v>0.5</v>
      </c>
      <c r="AU289" t="s">
        <v>1</v>
      </c>
      <c r="AV289" t="s">
        <v>89</v>
      </c>
      <c r="AX289" t="s">
        <v>1611</v>
      </c>
    </row>
    <row r="290" spans="1:50" x14ac:dyDescent="0.25">
      <c r="A290" t="s">
        <v>18</v>
      </c>
      <c r="B290" t="s">
        <v>48</v>
      </c>
      <c r="C290" t="s">
        <v>855</v>
      </c>
      <c r="D290" t="s">
        <v>855</v>
      </c>
      <c r="E290" t="s">
        <v>1261</v>
      </c>
      <c r="F290" t="s">
        <v>1261</v>
      </c>
      <c r="G290" t="e">
        <v>#N/A</v>
      </c>
      <c r="H290" t="e">
        <v>#N/A</v>
      </c>
      <c r="I290" t="e">
        <v>#N/A</v>
      </c>
      <c r="J290" t="e">
        <v>#N/A</v>
      </c>
      <c r="K290" t="e">
        <v>#N/A</v>
      </c>
      <c r="N290">
        <v>0</v>
      </c>
      <c r="O290">
        <v>0</v>
      </c>
      <c r="P290">
        <v>0</v>
      </c>
      <c r="Q290">
        <v>0</v>
      </c>
      <c r="R290">
        <v>0</v>
      </c>
      <c r="S290">
        <v>0</v>
      </c>
      <c r="T290">
        <v>0</v>
      </c>
      <c r="U290">
        <v>0</v>
      </c>
      <c r="AT290">
        <v>0.5</v>
      </c>
      <c r="AU290" t="s">
        <v>1</v>
      </c>
      <c r="AV290" t="s">
        <v>89</v>
      </c>
      <c r="AX290" t="s">
        <v>1612</v>
      </c>
    </row>
    <row r="291" spans="1:50" x14ac:dyDescent="0.25">
      <c r="A291" t="s">
        <v>18</v>
      </c>
      <c r="B291" t="s">
        <v>48</v>
      </c>
      <c r="C291" t="s">
        <v>858</v>
      </c>
      <c r="D291" t="s">
        <v>858</v>
      </c>
      <c r="E291" t="s">
        <v>1261</v>
      </c>
      <c r="F291" t="s">
        <v>1261</v>
      </c>
      <c r="G291" t="e">
        <v>#N/A</v>
      </c>
      <c r="H291" t="e">
        <v>#N/A</v>
      </c>
      <c r="I291" t="e">
        <v>#N/A</v>
      </c>
      <c r="J291" t="e">
        <v>#N/A</v>
      </c>
      <c r="K291" t="e">
        <v>#N/A</v>
      </c>
      <c r="N291">
        <v>0</v>
      </c>
      <c r="O291">
        <v>0</v>
      </c>
      <c r="P291">
        <v>0</v>
      </c>
      <c r="Q291">
        <v>0</v>
      </c>
      <c r="R291">
        <v>0</v>
      </c>
      <c r="S291">
        <v>0</v>
      </c>
      <c r="T291">
        <v>0</v>
      </c>
      <c r="U291">
        <v>0</v>
      </c>
      <c r="AT291">
        <v>0.5</v>
      </c>
      <c r="AU291" t="s">
        <v>1</v>
      </c>
      <c r="AV291" t="s">
        <v>89</v>
      </c>
      <c r="AX291" t="s">
        <v>1613</v>
      </c>
    </row>
    <row r="292" spans="1:50" x14ac:dyDescent="0.25">
      <c r="A292" t="s">
        <v>18</v>
      </c>
      <c r="B292" t="s">
        <v>48</v>
      </c>
      <c r="C292" t="s">
        <v>1201</v>
      </c>
      <c r="D292" t="s">
        <v>1201</v>
      </c>
      <c r="E292" t="s">
        <v>1261</v>
      </c>
      <c r="F292" t="s">
        <v>1261</v>
      </c>
      <c r="G292" t="e">
        <v>#N/A</v>
      </c>
      <c r="H292" t="e">
        <v>#N/A</v>
      </c>
      <c r="I292" t="e">
        <v>#N/A</v>
      </c>
      <c r="J292" t="e">
        <v>#N/A</v>
      </c>
      <c r="K292" t="e">
        <v>#N/A</v>
      </c>
      <c r="N292">
        <v>0</v>
      </c>
      <c r="O292">
        <v>0</v>
      </c>
      <c r="P292">
        <v>0</v>
      </c>
      <c r="Q292">
        <v>0</v>
      </c>
      <c r="R292">
        <v>0</v>
      </c>
      <c r="S292">
        <v>0</v>
      </c>
      <c r="T292">
        <v>0</v>
      </c>
      <c r="U292">
        <v>0</v>
      </c>
      <c r="AP292">
        <v>43053</v>
      </c>
      <c r="AT292">
        <v>0.5</v>
      </c>
      <c r="AU292" t="s">
        <v>1</v>
      </c>
      <c r="AV292" t="s">
        <v>89</v>
      </c>
      <c r="AX292" t="s">
        <v>1614</v>
      </c>
    </row>
    <row r="293" spans="1:50" x14ac:dyDescent="0.25">
      <c r="A293" t="s">
        <v>18</v>
      </c>
      <c r="B293" t="s">
        <v>48</v>
      </c>
      <c r="C293" t="s">
        <v>859</v>
      </c>
      <c r="D293" t="s">
        <v>859</v>
      </c>
      <c r="E293" t="s">
        <v>1261</v>
      </c>
      <c r="F293" t="s">
        <v>1261</v>
      </c>
      <c r="G293" t="e">
        <v>#N/A</v>
      </c>
      <c r="H293" t="e">
        <v>#N/A</v>
      </c>
      <c r="I293" t="e">
        <v>#N/A</v>
      </c>
      <c r="J293" t="e">
        <v>#N/A</v>
      </c>
      <c r="K293" t="e">
        <v>#N/A</v>
      </c>
      <c r="N293">
        <v>0</v>
      </c>
      <c r="O293">
        <v>0</v>
      </c>
      <c r="P293">
        <v>0</v>
      </c>
      <c r="Q293">
        <v>0</v>
      </c>
      <c r="R293">
        <v>0</v>
      </c>
      <c r="S293">
        <v>0</v>
      </c>
      <c r="T293">
        <v>0</v>
      </c>
      <c r="U293">
        <v>0</v>
      </c>
      <c r="AT293">
        <v>0.5</v>
      </c>
      <c r="AU293" t="s">
        <v>1</v>
      </c>
      <c r="AV293" t="s">
        <v>89</v>
      </c>
      <c r="AX293" t="s">
        <v>1615</v>
      </c>
    </row>
    <row r="294" spans="1:50" x14ac:dyDescent="0.25">
      <c r="A294" t="s">
        <v>18</v>
      </c>
      <c r="B294" t="s">
        <v>48</v>
      </c>
      <c r="C294" t="s">
        <v>1202</v>
      </c>
      <c r="D294" t="s">
        <v>1202</v>
      </c>
      <c r="E294" t="s">
        <v>1261</v>
      </c>
      <c r="F294" t="s">
        <v>1261</v>
      </c>
      <c r="G294" t="e">
        <v>#N/A</v>
      </c>
      <c r="H294" t="e">
        <v>#N/A</v>
      </c>
      <c r="I294" t="e">
        <v>#N/A</v>
      </c>
      <c r="J294" t="e">
        <v>#N/A</v>
      </c>
      <c r="K294" t="e">
        <v>#N/A</v>
      </c>
      <c r="N294">
        <v>0</v>
      </c>
      <c r="O294">
        <v>0</v>
      </c>
      <c r="P294">
        <v>0</v>
      </c>
      <c r="Q294">
        <v>0</v>
      </c>
      <c r="R294">
        <v>0</v>
      </c>
      <c r="S294">
        <v>0</v>
      </c>
      <c r="T294">
        <v>0</v>
      </c>
      <c r="U294">
        <v>0</v>
      </c>
      <c r="AT294">
        <v>0.5</v>
      </c>
      <c r="AU294" t="s">
        <v>1</v>
      </c>
      <c r="AV294" t="s">
        <v>89</v>
      </c>
      <c r="AX294" t="s">
        <v>2065</v>
      </c>
    </row>
    <row r="295" spans="1:50" x14ac:dyDescent="0.25">
      <c r="A295" t="s">
        <v>18</v>
      </c>
      <c r="B295" t="s">
        <v>48</v>
      </c>
      <c r="C295" t="s">
        <v>861</v>
      </c>
      <c r="D295" t="s">
        <v>861</v>
      </c>
      <c r="E295" t="s">
        <v>1261</v>
      </c>
      <c r="F295" t="s">
        <v>1261</v>
      </c>
      <c r="G295" t="e">
        <v>#N/A</v>
      </c>
      <c r="H295" t="e">
        <v>#N/A</v>
      </c>
      <c r="I295" t="e">
        <v>#N/A</v>
      </c>
      <c r="J295" t="e">
        <v>#N/A</v>
      </c>
      <c r="K295" t="e">
        <v>#N/A</v>
      </c>
      <c r="N295">
        <v>0</v>
      </c>
      <c r="O295">
        <v>0</v>
      </c>
      <c r="P295">
        <v>0</v>
      </c>
      <c r="Q295">
        <v>0</v>
      </c>
      <c r="R295">
        <v>0</v>
      </c>
      <c r="S295">
        <v>0</v>
      </c>
      <c r="T295">
        <v>0</v>
      </c>
      <c r="U295">
        <v>0</v>
      </c>
      <c r="AT295">
        <v>0.5</v>
      </c>
      <c r="AU295" t="s">
        <v>1</v>
      </c>
      <c r="AV295" t="s">
        <v>89</v>
      </c>
      <c r="AX295" t="s">
        <v>2066</v>
      </c>
    </row>
    <row r="296" spans="1:50" x14ac:dyDescent="0.25">
      <c r="A296" t="s">
        <v>18</v>
      </c>
      <c r="B296" t="s">
        <v>48</v>
      </c>
      <c r="C296" t="s">
        <v>1203</v>
      </c>
      <c r="D296" t="s">
        <v>1203</v>
      </c>
      <c r="E296" t="s">
        <v>1261</v>
      </c>
      <c r="F296" t="s">
        <v>1261</v>
      </c>
      <c r="G296" t="e">
        <v>#N/A</v>
      </c>
      <c r="H296" t="e">
        <v>#N/A</v>
      </c>
      <c r="I296" t="e">
        <v>#N/A</v>
      </c>
      <c r="J296" t="e">
        <v>#N/A</v>
      </c>
      <c r="K296" t="e">
        <v>#N/A</v>
      </c>
      <c r="N296">
        <v>0</v>
      </c>
      <c r="O296">
        <v>0</v>
      </c>
      <c r="P296">
        <v>0</v>
      </c>
      <c r="Q296">
        <v>0</v>
      </c>
      <c r="R296">
        <v>0</v>
      </c>
      <c r="S296">
        <v>0</v>
      </c>
      <c r="T296">
        <v>0</v>
      </c>
      <c r="U296">
        <v>0</v>
      </c>
      <c r="AT296">
        <v>0.5</v>
      </c>
      <c r="AU296" t="s">
        <v>1</v>
      </c>
      <c r="AV296" t="s">
        <v>89</v>
      </c>
      <c r="AX296" t="s">
        <v>2067</v>
      </c>
    </row>
    <row r="297" spans="1:50" x14ac:dyDescent="0.25">
      <c r="A297" t="s">
        <v>18</v>
      </c>
      <c r="B297" t="s">
        <v>2322</v>
      </c>
      <c r="C297" t="s">
        <v>844</v>
      </c>
      <c r="D297" t="s">
        <v>844</v>
      </c>
      <c r="E297" t="s">
        <v>871</v>
      </c>
      <c r="F297" t="s">
        <v>884</v>
      </c>
      <c r="G297" t="s">
        <v>890</v>
      </c>
      <c r="I297" t="s">
        <v>1502</v>
      </c>
      <c r="J297" t="s">
        <v>29</v>
      </c>
      <c r="K297">
        <v>54</v>
      </c>
    </row>
    <row r="298" spans="1:50" x14ac:dyDescent="0.25">
      <c r="A298" t="s">
        <v>17</v>
      </c>
      <c r="B298" t="s">
        <v>25</v>
      </c>
      <c r="C298" t="s">
        <v>243</v>
      </c>
      <c r="D298" t="s">
        <v>243</v>
      </c>
      <c r="E298" t="s">
        <v>264</v>
      </c>
      <c r="F298" t="s">
        <v>284</v>
      </c>
      <c r="G298" t="s">
        <v>322</v>
      </c>
      <c r="H298" t="s">
        <v>302</v>
      </c>
      <c r="J298" t="s">
        <v>36</v>
      </c>
      <c r="K298">
        <v>20</v>
      </c>
      <c r="N298">
        <v>200000</v>
      </c>
      <c r="P298">
        <v>200000</v>
      </c>
      <c r="AT298">
        <v>0.4</v>
      </c>
      <c r="AU298" t="s">
        <v>69</v>
      </c>
      <c r="AV298" t="s">
        <v>89</v>
      </c>
      <c r="AW298" s="65" t="s">
        <v>60</v>
      </c>
      <c r="AX298" t="s">
        <v>2115</v>
      </c>
    </row>
    <row r="299" spans="1:50" x14ac:dyDescent="0.25">
      <c r="A299" t="s">
        <v>17</v>
      </c>
      <c r="B299" t="s">
        <v>25</v>
      </c>
      <c r="C299" t="s">
        <v>244</v>
      </c>
      <c r="D299" t="s">
        <v>244</v>
      </c>
      <c r="E299" t="s">
        <v>265</v>
      </c>
      <c r="F299" t="s">
        <v>285</v>
      </c>
      <c r="G299" t="s">
        <v>323</v>
      </c>
      <c r="H299" t="s">
        <v>303</v>
      </c>
      <c r="J299" t="s">
        <v>28</v>
      </c>
      <c r="K299">
        <v>29</v>
      </c>
      <c r="N299">
        <v>150000</v>
      </c>
      <c r="O299">
        <v>50000</v>
      </c>
      <c r="Q299">
        <v>70000</v>
      </c>
      <c r="R299">
        <v>30000</v>
      </c>
      <c r="AT299">
        <v>0.2</v>
      </c>
      <c r="AU299" t="s">
        <v>69</v>
      </c>
      <c r="AV299" t="s">
        <v>89</v>
      </c>
      <c r="AW299" s="65" t="s">
        <v>642</v>
      </c>
      <c r="AX299" t="s">
        <v>2115</v>
      </c>
    </row>
    <row r="300" spans="1:50" x14ac:dyDescent="0.25">
      <c r="A300" t="s">
        <v>17</v>
      </c>
      <c r="B300" t="s">
        <v>25</v>
      </c>
      <c r="C300" t="s">
        <v>245</v>
      </c>
      <c r="D300" t="s">
        <v>245</v>
      </c>
      <c r="E300" t="s">
        <v>266</v>
      </c>
      <c r="F300" t="s">
        <v>286</v>
      </c>
      <c r="G300" t="s">
        <v>324</v>
      </c>
      <c r="H300" t="s">
        <v>304</v>
      </c>
      <c r="J300" t="s">
        <v>28</v>
      </c>
      <c r="K300">
        <v>31</v>
      </c>
      <c r="N300">
        <v>150000</v>
      </c>
      <c r="Q300">
        <v>100000</v>
      </c>
      <c r="R300">
        <v>50000</v>
      </c>
      <c r="AT300">
        <v>0.3</v>
      </c>
      <c r="AU300" t="s">
        <v>69</v>
      </c>
      <c r="AV300" t="s">
        <v>89</v>
      </c>
      <c r="AW300" s="65" t="s">
        <v>642</v>
      </c>
      <c r="AX300" t="s">
        <v>2116</v>
      </c>
    </row>
    <row r="301" spans="1:50" x14ac:dyDescent="0.25">
      <c r="A301" t="s">
        <v>17</v>
      </c>
      <c r="B301" t="s">
        <v>25</v>
      </c>
      <c r="C301" t="s">
        <v>246</v>
      </c>
      <c r="D301" t="s">
        <v>246</v>
      </c>
      <c r="E301" t="s">
        <v>267</v>
      </c>
      <c r="F301" t="s">
        <v>287</v>
      </c>
      <c r="G301" t="s">
        <v>325</v>
      </c>
      <c r="H301" t="s">
        <v>305</v>
      </c>
      <c r="J301" t="s">
        <v>28</v>
      </c>
      <c r="K301">
        <v>82</v>
      </c>
      <c r="N301">
        <v>150000</v>
      </c>
      <c r="O301">
        <v>50000</v>
      </c>
      <c r="P301">
        <v>50000</v>
      </c>
      <c r="R301">
        <v>50000</v>
      </c>
      <c r="AT301">
        <v>0.3</v>
      </c>
      <c r="AU301" t="s">
        <v>69</v>
      </c>
      <c r="AV301" t="s">
        <v>89</v>
      </c>
      <c r="AW301" s="65" t="s">
        <v>60</v>
      </c>
      <c r="AX301" t="s">
        <v>2115</v>
      </c>
    </row>
    <row r="302" spans="1:50" x14ac:dyDescent="0.25">
      <c r="A302" t="s">
        <v>17</v>
      </c>
      <c r="B302" t="s">
        <v>25</v>
      </c>
      <c r="C302" t="s">
        <v>247</v>
      </c>
      <c r="D302" t="s">
        <v>247</v>
      </c>
      <c r="E302" t="s">
        <v>268</v>
      </c>
      <c r="F302" t="s">
        <v>289</v>
      </c>
      <c r="G302" t="s">
        <v>326</v>
      </c>
      <c r="H302" t="s">
        <v>306</v>
      </c>
      <c r="J302" t="s">
        <v>29</v>
      </c>
      <c r="K302">
        <v>54</v>
      </c>
      <c r="N302">
        <v>500000</v>
      </c>
      <c r="O302">
        <v>50000</v>
      </c>
      <c r="Q302">
        <v>350000</v>
      </c>
      <c r="R302">
        <v>100000</v>
      </c>
      <c r="AT302">
        <v>0.5</v>
      </c>
      <c r="AU302" t="s">
        <v>69</v>
      </c>
      <c r="AV302" t="s">
        <v>89</v>
      </c>
      <c r="AW302" s="65" t="s">
        <v>60</v>
      </c>
      <c r="AX302" t="s">
        <v>2115</v>
      </c>
    </row>
    <row r="303" spans="1:50" x14ac:dyDescent="0.25">
      <c r="A303" t="s">
        <v>17</v>
      </c>
      <c r="B303" t="s">
        <v>25</v>
      </c>
      <c r="C303" t="s">
        <v>248</v>
      </c>
      <c r="D303" t="s">
        <v>248</v>
      </c>
      <c r="E303" t="s">
        <v>269</v>
      </c>
      <c r="F303" t="s">
        <v>290</v>
      </c>
      <c r="G303" t="s">
        <v>327</v>
      </c>
      <c r="H303" t="s">
        <v>307</v>
      </c>
      <c r="J303" t="s">
        <v>34</v>
      </c>
      <c r="K303">
        <v>150</v>
      </c>
      <c r="N303">
        <v>400000</v>
      </c>
      <c r="O303">
        <v>50000</v>
      </c>
      <c r="R303">
        <v>100000</v>
      </c>
      <c r="S303">
        <v>100000</v>
      </c>
      <c r="T303">
        <v>100000</v>
      </c>
      <c r="U303">
        <v>50000</v>
      </c>
      <c r="AT303">
        <v>0.3</v>
      </c>
      <c r="AU303" t="s">
        <v>69</v>
      </c>
      <c r="AV303" t="s">
        <v>89</v>
      </c>
      <c r="AW303" t="s">
        <v>2117</v>
      </c>
      <c r="AX303" t="s">
        <v>2115</v>
      </c>
    </row>
    <row r="304" spans="1:50" x14ac:dyDescent="0.25">
      <c r="A304" t="s">
        <v>17</v>
      </c>
      <c r="B304" t="s">
        <v>25</v>
      </c>
      <c r="C304" t="s">
        <v>249</v>
      </c>
      <c r="D304" t="s">
        <v>249</v>
      </c>
      <c r="E304" t="s">
        <v>270</v>
      </c>
      <c r="F304" t="s">
        <v>291</v>
      </c>
      <c r="G304" t="s">
        <v>328</v>
      </c>
      <c r="H304" t="s">
        <v>308</v>
      </c>
      <c r="J304" t="s">
        <v>156</v>
      </c>
      <c r="N304">
        <v>1450000</v>
      </c>
      <c r="O304">
        <v>50000</v>
      </c>
      <c r="Q304">
        <v>1000000</v>
      </c>
      <c r="R304">
        <v>50000</v>
      </c>
      <c r="T304">
        <v>150000</v>
      </c>
      <c r="U304">
        <v>200000</v>
      </c>
      <c r="AT304">
        <v>0.5</v>
      </c>
      <c r="AU304" t="s">
        <v>69</v>
      </c>
      <c r="AV304" t="s">
        <v>89</v>
      </c>
      <c r="AW304" s="65" t="s">
        <v>62</v>
      </c>
      <c r="AX304" t="s">
        <v>2115</v>
      </c>
    </row>
    <row r="305" spans="1:50" x14ac:dyDescent="0.25">
      <c r="A305" t="s">
        <v>17</v>
      </c>
      <c r="B305" t="s">
        <v>25</v>
      </c>
      <c r="C305" t="s">
        <v>250</v>
      </c>
      <c r="D305" t="s">
        <v>250</v>
      </c>
      <c r="E305" t="s">
        <v>271</v>
      </c>
      <c r="F305" t="s">
        <v>292</v>
      </c>
      <c r="G305" t="s">
        <v>329</v>
      </c>
      <c r="H305" t="s">
        <v>309</v>
      </c>
      <c r="J305" t="s">
        <v>156</v>
      </c>
      <c r="K305">
        <v>80</v>
      </c>
      <c r="N305">
        <v>930000</v>
      </c>
      <c r="O305">
        <v>50000</v>
      </c>
      <c r="P305" t="s">
        <v>1892</v>
      </c>
      <c r="Q305">
        <v>600000</v>
      </c>
      <c r="R305">
        <v>200000</v>
      </c>
      <c r="U305">
        <v>80000</v>
      </c>
      <c r="AT305">
        <v>0.3</v>
      </c>
      <c r="AU305" t="s">
        <v>69</v>
      </c>
      <c r="AV305" t="s">
        <v>89</v>
      </c>
      <c r="AW305" s="65" t="s">
        <v>60</v>
      </c>
      <c r="AX305" t="s">
        <v>2118</v>
      </c>
    </row>
    <row r="306" spans="1:50" x14ac:dyDescent="0.25">
      <c r="A306" t="s">
        <v>17</v>
      </c>
      <c r="B306" t="s">
        <v>25</v>
      </c>
      <c r="C306" t="s">
        <v>251</v>
      </c>
      <c r="D306" t="s">
        <v>251</v>
      </c>
      <c r="E306" t="s">
        <v>272</v>
      </c>
      <c r="F306" t="s">
        <v>293</v>
      </c>
      <c r="G306" t="s">
        <v>330</v>
      </c>
      <c r="H306" t="s">
        <v>310</v>
      </c>
      <c r="J306" t="s">
        <v>156</v>
      </c>
      <c r="K306">
        <v>67</v>
      </c>
      <c r="N306">
        <v>300000</v>
      </c>
      <c r="O306">
        <v>50000</v>
      </c>
      <c r="P306">
        <v>200000</v>
      </c>
      <c r="U306">
        <v>50000</v>
      </c>
      <c r="AT306">
        <v>0.4</v>
      </c>
      <c r="AU306" t="s">
        <v>69</v>
      </c>
      <c r="AV306" t="s">
        <v>89</v>
      </c>
      <c r="AW306" t="s">
        <v>2119</v>
      </c>
      <c r="AX306" t="s">
        <v>2120</v>
      </c>
    </row>
    <row r="307" spans="1:50" x14ac:dyDescent="0.25">
      <c r="A307" t="s">
        <v>17</v>
      </c>
      <c r="B307" t="s">
        <v>25</v>
      </c>
      <c r="C307" t="s">
        <v>252</v>
      </c>
      <c r="D307" t="s">
        <v>252</v>
      </c>
      <c r="E307" t="s">
        <v>273</v>
      </c>
      <c r="F307" t="s">
        <v>288</v>
      </c>
      <c r="G307" t="s">
        <v>331</v>
      </c>
      <c r="H307" t="s">
        <v>311</v>
      </c>
      <c r="J307" t="s">
        <v>28</v>
      </c>
      <c r="K307">
        <v>163</v>
      </c>
      <c r="N307">
        <v>500000</v>
      </c>
      <c r="O307">
        <v>50000</v>
      </c>
      <c r="Q307">
        <v>300000</v>
      </c>
      <c r="R307">
        <v>100000</v>
      </c>
      <c r="U307">
        <v>50000</v>
      </c>
      <c r="AT307">
        <v>0.5</v>
      </c>
      <c r="AU307" t="s">
        <v>69</v>
      </c>
      <c r="AV307" t="s">
        <v>89</v>
      </c>
      <c r="AW307" t="s">
        <v>2121</v>
      </c>
      <c r="AX307" t="s">
        <v>2122</v>
      </c>
    </row>
    <row r="308" spans="1:50" x14ac:dyDescent="0.25">
      <c r="A308" t="s">
        <v>17</v>
      </c>
      <c r="B308" t="s">
        <v>25</v>
      </c>
      <c r="C308" t="s">
        <v>253</v>
      </c>
      <c r="D308" t="s">
        <v>253</v>
      </c>
      <c r="E308" t="s">
        <v>274</v>
      </c>
      <c r="F308" t="s">
        <v>294</v>
      </c>
      <c r="G308" t="s">
        <v>332</v>
      </c>
      <c r="H308" t="s">
        <v>312</v>
      </c>
      <c r="J308" t="s">
        <v>28</v>
      </c>
      <c r="K308">
        <v>1000</v>
      </c>
      <c r="N308">
        <v>3000000</v>
      </c>
      <c r="O308">
        <v>50000</v>
      </c>
      <c r="P308">
        <v>200000</v>
      </c>
      <c r="Q308">
        <v>100000</v>
      </c>
      <c r="R308">
        <v>500000</v>
      </c>
      <c r="S308">
        <v>100000</v>
      </c>
      <c r="T308">
        <v>100000</v>
      </c>
      <c r="U308">
        <v>150000</v>
      </c>
      <c r="AT308">
        <v>0.2</v>
      </c>
      <c r="AU308" t="s">
        <v>69</v>
      </c>
      <c r="AV308" t="s">
        <v>89</v>
      </c>
      <c r="AW308" s="65" t="s">
        <v>60</v>
      </c>
      <c r="AX308" t="s">
        <v>2123</v>
      </c>
    </row>
    <row r="309" spans="1:50" x14ac:dyDescent="0.25">
      <c r="A309" t="s">
        <v>17</v>
      </c>
      <c r="B309" t="s">
        <v>25</v>
      </c>
      <c r="C309" t="s">
        <v>254</v>
      </c>
      <c r="D309" t="s">
        <v>254</v>
      </c>
      <c r="E309" t="s">
        <v>275</v>
      </c>
      <c r="F309" t="s">
        <v>287</v>
      </c>
      <c r="G309" t="s">
        <v>333</v>
      </c>
      <c r="H309" t="s">
        <v>313</v>
      </c>
      <c r="J309" t="s">
        <v>35</v>
      </c>
      <c r="K309">
        <v>193</v>
      </c>
      <c r="N309">
        <v>450000</v>
      </c>
      <c r="O309">
        <v>400000</v>
      </c>
      <c r="R309">
        <v>50000</v>
      </c>
      <c r="AT309">
        <v>0.25</v>
      </c>
      <c r="AU309" t="s">
        <v>69</v>
      </c>
      <c r="AV309" t="s">
        <v>89</v>
      </c>
      <c r="AW309" t="s">
        <v>2124</v>
      </c>
      <c r="AX309" t="s">
        <v>2115</v>
      </c>
    </row>
    <row r="310" spans="1:50" x14ac:dyDescent="0.25">
      <c r="A310" t="s">
        <v>17</v>
      </c>
      <c r="B310" t="s">
        <v>25</v>
      </c>
      <c r="C310" t="s">
        <v>255</v>
      </c>
      <c r="D310" t="s">
        <v>255</v>
      </c>
      <c r="E310" t="s">
        <v>276</v>
      </c>
      <c r="F310" t="s">
        <v>209</v>
      </c>
      <c r="G310" t="s">
        <v>334</v>
      </c>
      <c r="H310" t="s">
        <v>314</v>
      </c>
      <c r="J310" t="s">
        <v>32</v>
      </c>
      <c r="K310">
        <v>719</v>
      </c>
      <c r="N310">
        <v>550000</v>
      </c>
      <c r="O310">
        <v>50000</v>
      </c>
      <c r="P310" t="s">
        <v>1892</v>
      </c>
      <c r="Q310">
        <v>400000</v>
      </c>
      <c r="R310">
        <v>50000</v>
      </c>
      <c r="AT310">
        <v>0.6</v>
      </c>
      <c r="AU310" t="s">
        <v>69</v>
      </c>
      <c r="AV310" t="s">
        <v>89</v>
      </c>
      <c r="AW310" s="65" t="s">
        <v>60</v>
      </c>
      <c r="AX310" t="s">
        <v>2115</v>
      </c>
    </row>
    <row r="311" spans="1:50" x14ac:dyDescent="0.25">
      <c r="A311" t="s">
        <v>17</v>
      </c>
      <c r="B311" t="s">
        <v>25</v>
      </c>
      <c r="C311" t="s">
        <v>256</v>
      </c>
      <c r="D311" t="s">
        <v>256</v>
      </c>
      <c r="E311" t="s">
        <v>277</v>
      </c>
      <c r="F311" t="s">
        <v>295</v>
      </c>
      <c r="G311" t="s">
        <v>335</v>
      </c>
      <c r="H311" t="s">
        <v>315</v>
      </c>
      <c r="J311" t="s">
        <v>29</v>
      </c>
      <c r="K311">
        <v>97</v>
      </c>
      <c r="N311">
        <v>350000</v>
      </c>
      <c r="O311">
        <v>50000</v>
      </c>
      <c r="P311" t="s">
        <v>1892</v>
      </c>
      <c r="Q311">
        <v>200000</v>
      </c>
      <c r="R311">
        <v>50000</v>
      </c>
      <c r="U311">
        <v>50000</v>
      </c>
      <c r="AT311">
        <v>0.4</v>
      </c>
      <c r="AU311" t="s">
        <v>69</v>
      </c>
      <c r="AV311" t="s">
        <v>89</v>
      </c>
      <c r="AW311" s="65" t="s">
        <v>62</v>
      </c>
      <c r="AX311" t="s">
        <v>2115</v>
      </c>
    </row>
    <row r="312" spans="1:50" x14ac:dyDescent="0.25">
      <c r="A312" t="s">
        <v>17</v>
      </c>
      <c r="B312" t="s">
        <v>25</v>
      </c>
      <c r="C312" t="s">
        <v>257</v>
      </c>
      <c r="D312" t="s">
        <v>257</v>
      </c>
      <c r="E312" t="s">
        <v>278</v>
      </c>
      <c r="F312" t="s">
        <v>296</v>
      </c>
      <c r="G312" t="s">
        <v>336</v>
      </c>
      <c r="H312" t="s">
        <v>316</v>
      </c>
      <c r="J312" t="s">
        <v>29</v>
      </c>
      <c r="K312">
        <v>124</v>
      </c>
      <c r="N312">
        <v>300000</v>
      </c>
      <c r="O312">
        <v>50000</v>
      </c>
      <c r="Q312">
        <v>200000</v>
      </c>
      <c r="R312">
        <v>50000</v>
      </c>
      <c r="AT312">
        <v>0.15</v>
      </c>
      <c r="AU312" t="s">
        <v>69</v>
      </c>
      <c r="AV312" t="s">
        <v>89</v>
      </c>
      <c r="AW312" t="s">
        <v>2125</v>
      </c>
      <c r="AX312" t="s">
        <v>2126</v>
      </c>
    </row>
    <row r="313" spans="1:50" x14ac:dyDescent="0.25">
      <c r="A313" t="s">
        <v>17</v>
      </c>
      <c r="B313" t="s">
        <v>25</v>
      </c>
      <c r="C313" t="s">
        <v>258</v>
      </c>
      <c r="D313" t="s">
        <v>258</v>
      </c>
      <c r="E313" t="s">
        <v>279</v>
      </c>
      <c r="F313" t="s">
        <v>297</v>
      </c>
      <c r="G313" t="s">
        <v>337</v>
      </c>
      <c r="H313" t="s">
        <v>317</v>
      </c>
      <c r="J313" t="s">
        <v>34</v>
      </c>
      <c r="K313">
        <v>340</v>
      </c>
      <c r="N313">
        <v>620000</v>
      </c>
      <c r="O313">
        <v>70000</v>
      </c>
      <c r="P313">
        <v>100000</v>
      </c>
      <c r="R313">
        <v>150000</v>
      </c>
      <c r="S313">
        <v>100000</v>
      </c>
      <c r="T313">
        <v>100000</v>
      </c>
      <c r="U313">
        <v>100000</v>
      </c>
      <c r="AT313">
        <v>0.4</v>
      </c>
      <c r="AU313" t="s">
        <v>69</v>
      </c>
      <c r="AV313" t="s">
        <v>89</v>
      </c>
      <c r="AW313" t="s">
        <v>2117</v>
      </c>
      <c r="AX313" t="s">
        <v>2127</v>
      </c>
    </row>
    <row r="314" spans="1:50" x14ac:dyDescent="0.25">
      <c r="A314" t="s">
        <v>17</v>
      </c>
      <c r="B314" t="s">
        <v>25</v>
      </c>
      <c r="C314" t="s">
        <v>259</v>
      </c>
      <c r="D314" t="s">
        <v>259</v>
      </c>
      <c r="E314" t="s">
        <v>280</v>
      </c>
      <c r="F314" t="s">
        <v>298</v>
      </c>
      <c r="G314" t="s">
        <v>338</v>
      </c>
      <c r="H314" t="s">
        <v>318</v>
      </c>
      <c r="J314" t="s">
        <v>156</v>
      </c>
      <c r="K314">
        <v>15</v>
      </c>
      <c r="N314">
        <v>200000</v>
      </c>
      <c r="P314">
        <v>150000</v>
      </c>
      <c r="U314">
        <v>50000</v>
      </c>
      <c r="AT314">
        <v>0.2</v>
      </c>
      <c r="AU314" t="s">
        <v>69</v>
      </c>
      <c r="AV314" t="s">
        <v>89</v>
      </c>
      <c r="AW314" t="s">
        <v>2128</v>
      </c>
      <c r="AX314" t="s">
        <v>2129</v>
      </c>
    </row>
    <row r="315" spans="1:50" x14ac:dyDescent="0.25">
      <c r="A315" t="s">
        <v>17</v>
      </c>
      <c r="B315" t="s">
        <v>25</v>
      </c>
      <c r="C315" t="s">
        <v>260</v>
      </c>
      <c r="D315" t="s">
        <v>260</v>
      </c>
      <c r="E315" t="s">
        <v>281</v>
      </c>
      <c r="F315" t="s">
        <v>299</v>
      </c>
      <c r="G315" t="s">
        <v>339</v>
      </c>
      <c r="H315" t="s">
        <v>319</v>
      </c>
      <c r="J315" t="s">
        <v>35</v>
      </c>
      <c r="K315">
        <v>30</v>
      </c>
      <c r="N315">
        <v>400000</v>
      </c>
      <c r="O315">
        <v>400000</v>
      </c>
      <c r="AT315">
        <v>0.4</v>
      </c>
      <c r="AU315" t="s">
        <v>69</v>
      </c>
      <c r="AV315" t="s">
        <v>89</v>
      </c>
      <c r="AW315" t="s">
        <v>2124</v>
      </c>
      <c r="AX315" t="s">
        <v>2115</v>
      </c>
    </row>
    <row r="316" spans="1:50" x14ac:dyDescent="0.25">
      <c r="A316" t="s">
        <v>17</v>
      </c>
      <c r="B316" t="s">
        <v>25</v>
      </c>
      <c r="C316" t="s">
        <v>261</v>
      </c>
      <c r="D316" t="s">
        <v>261</v>
      </c>
      <c r="E316" t="s">
        <v>282</v>
      </c>
      <c r="F316" t="s">
        <v>288</v>
      </c>
      <c r="G316" t="s">
        <v>340</v>
      </c>
      <c r="H316" t="s">
        <v>320</v>
      </c>
      <c r="J316" t="s">
        <v>29</v>
      </c>
      <c r="K316">
        <v>10</v>
      </c>
      <c r="N316">
        <v>250000</v>
      </c>
      <c r="Q316">
        <v>150000</v>
      </c>
      <c r="R316">
        <v>50000</v>
      </c>
      <c r="U316">
        <v>50000</v>
      </c>
      <c r="AT316">
        <v>0.35</v>
      </c>
      <c r="AU316" t="s">
        <v>69</v>
      </c>
      <c r="AV316" t="s">
        <v>89</v>
      </c>
      <c r="AW316" s="65" t="s">
        <v>642</v>
      </c>
      <c r="AX316" t="s">
        <v>2115</v>
      </c>
    </row>
    <row r="317" spans="1:50" x14ac:dyDescent="0.25">
      <c r="A317" t="s">
        <v>17</v>
      </c>
      <c r="B317" t="s">
        <v>25</v>
      </c>
      <c r="C317" t="s">
        <v>262</v>
      </c>
      <c r="D317" t="s">
        <v>262</v>
      </c>
      <c r="E317" t="s">
        <v>283</v>
      </c>
      <c r="F317" t="s">
        <v>300</v>
      </c>
      <c r="G317" t="s">
        <v>341</v>
      </c>
      <c r="H317" t="s">
        <v>321</v>
      </c>
      <c r="J317" t="s">
        <v>34</v>
      </c>
      <c r="K317">
        <v>1067</v>
      </c>
      <c r="N317">
        <v>2000000</v>
      </c>
      <c r="T317">
        <v>2000000</v>
      </c>
      <c r="AT317">
        <v>0.4</v>
      </c>
      <c r="AU317" t="s">
        <v>69</v>
      </c>
      <c r="AV317" t="s">
        <v>89</v>
      </c>
      <c r="AW317" t="s">
        <v>648</v>
      </c>
      <c r="AX317" t="s">
        <v>2130</v>
      </c>
    </row>
    <row r="318" spans="1:50" x14ac:dyDescent="0.25">
      <c r="A318" t="s">
        <v>17</v>
      </c>
      <c r="B318" t="s">
        <v>25</v>
      </c>
      <c r="C318" t="s">
        <v>2131</v>
      </c>
      <c r="D318" t="s">
        <v>2131</v>
      </c>
      <c r="E318" t="s">
        <v>2132</v>
      </c>
      <c r="F318" t="s">
        <v>288</v>
      </c>
      <c r="G318" t="s">
        <v>2133</v>
      </c>
      <c r="H318" t="s">
        <v>2134</v>
      </c>
      <c r="J318" t="s">
        <v>29</v>
      </c>
      <c r="K318">
        <v>2</v>
      </c>
      <c r="N318">
        <v>26000</v>
      </c>
      <c r="O318">
        <v>26000</v>
      </c>
      <c r="P318" t="s">
        <v>1892</v>
      </c>
      <c r="Q318" t="s">
        <v>1892</v>
      </c>
      <c r="R318" t="s">
        <v>1892</v>
      </c>
      <c r="AT318">
        <v>1</v>
      </c>
      <c r="AU318" t="s">
        <v>4</v>
      </c>
      <c r="AV318" t="s">
        <v>10</v>
      </c>
      <c r="AX318" t="s">
        <v>2135</v>
      </c>
    </row>
    <row r="319" spans="1:50" x14ac:dyDescent="0.25">
      <c r="A319" t="s">
        <v>17</v>
      </c>
      <c r="B319" t="s">
        <v>25</v>
      </c>
      <c r="C319" t="s">
        <v>2136</v>
      </c>
      <c r="D319" t="s">
        <v>2136</v>
      </c>
      <c r="E319" t="s">
        <v>2137</v>
      </c>
      <c r="F319" t="s">
        <v>292</v>
      </c>
      <c r="G319" t="s">
        <v>2138</v>
      </c>
      <c r="H319" t="s">
        <v>2139</v>
      </c>
      <c r="J319" t="s">
        <v>34</v>
      </c>
      <c r="K319">
        <v>25</v>
      </c>
      <c r="N319">
        <v>2300000</v>
      </c>
      <c r="AT319">
        <v>1</v>
      </c>
      <c r="AU319" t="s">
        <v>4</v>
      </c>
      <c r="AV319" t="s">
        <v>10</v>
      </c>
      <c r="AX319" t="s">
        <v>2140</v>
      </c>
    </row>
    <row r="320" spans="1:50" x14ac:dyDescent="0.25">
      <c r="A320" t="s">
        <v>17</v>
      </c>
      <c r="B320" t="s">
        <v>25</v>
      </c>
      <c r="C320" t="s">
        <v>125</v>
      </c>
      <c r="D320" t="s">
        <v>125</v>
      </c>
      <c r="E320" t="s">
        <v>1706</v>
      </c>
      <c r="F320" t="s">
        <v>2141</v>
      </c>
      <c r="G320" t="s">
        <v>2142</v>
      </c>
      <c r="H320" t="s">
        <v>2143</v>
      </c>
      <c r="J320" t="s">
        <v>29</v>
      </c>
      <c r="K320">
        <v>578</v>
      </c>
      <c r="N320">
        <v>2000000</v>
      </c>
      <c r="P320">
        <v>100000</v>
      </c>
      <c r="Q320">
        <v>1200000</v>
      </c>
      <c r="R320">
        <v>500000</v>
      </c>
      <c r="U320">
        <v>200000</v>
      </c>
      <c r="AT320">
        <v>1</v>
      </c>
      <c r="AU320" t="s">
        <v>4</v>
      </c>
      <c r="AV320" t="s">
        <v>10</v>
      </c>
      <c r="AW320" s="65" t="s">
        <v>60</v>
      </c>
      <c r="AX320" t="s">
        <v>2144</v>
      </c>
    </row>
    <row r="321" spans="1:50" x14ac:dyDescent="0.25">
      <c r="A321" t="s">
        <v>17</v>
      </c>
      <c r="B321" t="s">
        <v>25</v>
      </c>
      <c r="C321" t="s">
        <v>2145</v>
      </c>
      <c r="D321" t="s">
        <v>2146</v>
      </c>
      <c r="E321" t="s">
        <v>198</v>
      </c>
      <c r="F321" t="s">
        <v>292</v>
      </c>
      <c r="G321" t="s">
        <v>2147</v>
      </c>
      <c r="H321" t="s">
        <v>2148</v>
      </c>
      <c r="J321" t="s">
        <v>263</v>
      </c>
      <c r="K321">
        <v>96</v>
      </c>
      <c r="N321">
        <v>1900000</v>
      </c>
      <c r="O321" t="s">
        <v>1892</v>
      </c>
      <c r="P321" t="s">
        <v>1892</v>
      </c>
      <c r="Q321" t="s">
        <v>1892</v>
      </c>
      <c r="S321" t="s">
        <v>1892</v>
      </c>
      <c r="AT321">
        <v>1</v>
      </c>
      <c r="AU321" t="s">
        <v>4</v>
      </c>
      <c r="AV321" t="s">
        <v>10</v>
      </c>
      <c r="AX321" t="s">
        <v>2149</v>
      </c>
    </row>
    <row r="322" spans="1:50" x14ac:dyDescent="0.25">
      <c r="A322" t="s">
        <v>17</v>
      </c>
      <c r="B322" t="s">
        <v>25</v>
      </c>
      <c r="C322" t="s">
        <v>2150</v>
      </c>
      <c r="D322" t="s">
        <v>2150</v>
      </c>
      <c r="E322" t="s">
        <v>2151</v>
      </c>
      <c r="F322" t="s">
        <v>301</v>
      </c>
      <c r="G322" t="s">
        <v>2152</v>
      </c>
      <c r="H322" t="s">
        <v>2153</v>
      </c>
      <c r="J322" t="s">
        <v>28</v>
      </c>
      <c r="K322">
        <v>190</v>
      </c>
      <c r="N322">
        <v>3000000</v>
      </c>
      <c r="O322">
        <v>250000</v>
      </c>
      <c r="P322">
        <v>1200000</v>
      </c>
      <c r="Q322">
        <v>50000</v>
      </c>
      <c r="R322">
        <v>500000</v>
      </c>
      <c r="S322">
        <v>500000</v>
      </c>
      <c r="T322">
        <v>400000</v>
      </c>
      <c r="U322">
        <v>100000</v>
      </c>
      <c r="AT322">
        <v>0.3</v>
      </c>
      <c r="AU322" t="s">
        <v>69</v>
      </c>
      <c r="AV322" t="s">
        <v>89</v>
      </c>
      <c r="AX322" t="s">
        <v>2154</v>
      </c>
    </row>
    <row r="323" spans="1:50" x14ac:dyDescent="0.25">
      <c r="A323" t="s">
        <v>17</v>
      </c>
      <c r="B323" t="s">
        <v>54</v>
      </c>
      <c r="C323" t="s">
        <v>125</v>
      </c>
      <c r="D323" t="s">
        <v>125</v>
      </c>
      <c r="E323" t="s">
        <v>1706</v>
      </c>
      <c r="F323" t="s">
        <v>2141</v>
      </c>
      <c r="G323" t="s">
        <v>2142</v>
      </c>
      <c r="H323" t="s">
        <v>2143</v>
      </c>
      <c r="J323" t="s">
        <v>29</v>
      </c>
      <c r="K323">
        <v>578</v>
      </c>
      <c r="N323">
        <v>2000000</v>
      </c>
      <c r="P323">
        <v>100000</v>
      </c>
      <c r="Q323">
        <v>1200000</v>
      </c>
      <c r="R323">
        <v>500000</v>
      </c>
      <c r="U323">
        <v>200000</v>
      </c>
      <c r="AT323">
        <v>1</v>
      </c>
      <c r="AU323" t="s">
        <v>4</v>
      </c>
      <c r="AV323" t="s">
        <v>10</v>
      </c>
      <c r="AW323" s="65" t="s">
        <v>60</v>
      </c>
      <c r="AX323" t="s">
        <v>2144</v>
      </c>
    </row>
    <row r="324" spans="1:50" x14ac:dyDescent="0.25">
      <c r="A324" t="s">
        <v>17</v>
      </c>
      <c r="B324" t="s">
        <v>54</v>
      </c>
      <c r="C324" t="s">
        <v>2145</v>
      </c>
      <c r="D324" t="s">
        <v>2146</v>
      </c>
      <c r="E324" t="s">
        <v>198</v>
      </c>
      <c r="F324" t="s">
        <v>292</v>
      </c>
      <c r="G324" t="s">
        <v>2147</v>
      </c>
      <c r="H324" t="s">
        <v>2148</v>
      </c>
      <c r="J324" t="s">
        <v>263</v>
      </c>
      <c r="K324">
        <v>96</v>
      </c>
      <c r="N324">
        <v>1900000</v>
      </c>
      <c r="O324" t="s">
        <v>1892</v>
      </c>
      <c r="P324" t="s">
        <v>1892</v>
      </c>
      <c r="Q324" t="s">
        <v>1892</v>
      </c>
      <c r="S324" t="s">
        <v>1892</v>
      </c>
      <c r="AT324">
        <v>1</v>
      </c>
      <c r="AU324" t="s">
        <v>4</v>
      </c>
      <c r="AV324" t="s">
        <v>10</v>
      </c>
      <c r="AX324" t="s">
        <v>2149</v>
      </c>
    </row>
    <row r="325" spans="1:50" x14ac:dyDescent="0.25">
      <c r="A325" t="s">
        <v>17</v>
      </c>
      <c r="B325" t="s">
        <v>54</v>
      </c>
      <c r="C325" t="s">
        <v>2150</v>
      </c>
      <c r="D325" t="s">
        <v>2150</v>
      </c>
      <c r="E325" t="s">
        <v>2151</v>
      </c>
      <c r="F325" t="s">
        <v>301</v>
      </c>
      <c r="G325" t="s">
        <v>2152</v>
      </c>
      <c r="H325" t="s">
        <v>2153</v>
      </c>
      <c r="J325" t="s">
        <v>28</v>
      </c>
      <c r="K325">
        <v>190</v>
      </c>
      <c r="N325">
        <v>3000000</v>
      </c>
      <c r="O325">
        <v>250000</v>
      </c>
      <c r="P325">
        <v>1200000</v>
      </c>
      <c r="Q325">
        <v>50000</v>
      </c>
      <c r="R325">
        <v>500000</v>
      </c>
      <c r="S325">
        <v>500000</v>
      </c>
      <c r="T325">
        <v>400000</v>
      </c>
      <c r="U325">
        <v>100000</v>
      </c>
      <c r="AT325">
        <v>0.3</v>
      </c>
      <c r="AU325" t="s">
        <v>69</v>
      </c>
      <c r="AV325" t="s">
        <v>89</v>
      </c>
      <c r="AX325" t="s">
        <v>2154</v>
      </c>
    </row>
    <row r="326" spans="1:50" x14ac:dyDescent="0.25">
      <c r="A326" t="s">
        <v>17</v>
      </c>
      <c r="B326" t="s">
        <v>25</v>
      </c>
      <c r="C326" t="s">
        <v>2155</v>
      </c>
      <c r="D326" t="s">
        <v>2156</v>
      </c>
      <c r="E326" t="s">
        <v>2157</v>
      </c>
      <c r="F326" t="s">
        <v>292</v>
      </c>
      <c r="G326" t="s">
        <v>2158</v>
      </c>
      <c r="H326" t="s">
        <v>2159</v>
      </c>
      <c r="J326" t="s">
        <v>29</v>
      </c>
      <c r="K326">
        <v>200</v>
      </c>
      <c r="N326">
        <v>3000000</v>
      </c>
      <c r="O326">
        <v>100000</v>
      </c>
      <c r="P326">
        <v>500000</v>
      </c>
      <c r="Q326">
        <v>1700000</v>
      </c>
      <c r="R326">
        <v>300000</v>
      </c>
      <c r="S326">
        <v>100000</v>
      </c>
      <c r="T326">
        <v>200000</v>
      </c>
      <c r="U326">
        <v>100000</v>
      </c>
      <c r="AT326">
        <v>0.5</v>
      </c>
      <c r="AU326" t="s">
        <v>3</v>
      </c>
      <c r="AV326" t="s">
        <v>89</v>
      </c>
      <c r="AX326" t="s">
        <v>2160</v>
      </c>
    </row>
    <row r="327" spans="1:50" x14ac:dyDescent="0.25">
      <c r="A327" t="s">
        <v>17</v>
      </c>
      <c r="B327" t="s">
        <v>25</v>
      </c>
      <c r="C327" t="s">
        <v>2161</v>
      </c>
      <c r="D327" t="s">
        <v>2161</v>
      </c>
      <c r="E327" t="s">
        <v>2162</v>
      </c>
      <c r="F327" t="s">
        <v>292</v>
      </c>
      <c r="G327" t="s">
        <v>2163</v>
      </c>
      <c r="H327" t="s">
        <v>2164</v>
      </c>
      <c r="J327" t="s">
        <v>29</v>
      </c>
      <c r="K327">
        <v>320</v>
      </c>
      <c r="N327">
        <v>3500000</v>
      </c>
      <c r="O327">
        <v>3000000</v>
      </c>
      <c r="P327">
        <v>300000</v>
      </c>
      <c r="T327">
        <v>200000</v>
      </c>
      <c r="AT327">
        <v>0.2</v>
      </c>
      <c r="AU327" t="s">
        <v>69</v>
      </c>
      <c r="AV327" t="s">
        <v>11</v>
      </c>
      <c r="AW327" t="s">
        <v>65</v>
      </c>
      <c r="AX327" t="s">
        <v>2165</v>
      </c>
    </row>
    <row r="328" spans="1:50" x14ac:dyDescent="0.25">
      <c r="A328" t="s">
        <v>17</v>
      </c>
      <c r="B328" t="s">
        <v>25</v>
      </c>
      <c r="C328" t="s">
        <v>2166</v>
      </c>
      <c r="D328" t="s">
        <v>2166</v>
      </c>
      <c r="E328" t="s">
        <v>1724</v>
      </c>
      <c r="F328" t="s">
        <v>292</v>
      </c>
      <c r="G328" t="s">
        <v>2167</v>
      </c>
      <c r="H328" t="s">
        <v>2168</v>
      </c>
      <c r="J328" t="s">
        <v>35</v>
      </c>
      <c r="K328">
        <v>200</v>
      </c>
      <c r="N328">
        <v>2000000</v>
      </c>
      <c r="O328">
        <v>500000</v>
      </c>
      <c r="P328">
        <v>1200000</v>
      </c>
      <c r="R328">
        <v>300000</v>
      </c>
      <c r="AT328">
        <v>0.2</v>
      </c>
      <c r="AU328" t="s">
        <v>69</v>
      </c>
      <c r="AV328" t="s">
        <v>89</v>
      </c>
      <c r="AW328" s="65" t="s">
        <v>60</v>
      </c>
      <c r="AX328" t="s">
        <v>2169</v>
      </c>
    </row>
    <row r="329" spans="1:50" x14ac:dyDescent="0.25">
      <c r="A329" t="s">
        <v>17</v>
      </c>
      <c r="B329" t="s">
        <v>25</v>
      </c>
      <c r="C329" t="s">
        <v>2170</v>
      </c>
      <c r="D329" t="s">
        <v>2170</v>
      </c>
      <c r="E329" t="s">
        <v>2171</v>
      </c>
      <c r="F329" t="s">
        <v>292</v>
      </c>
      <c r="G329" t="s">
        <v>2172</v>
      </c>
      <c r="H329" t="s">
        <v>2173</v>
      </c>
      <c r="J329" t="s">
        <v>28</v>
      </c>
      <c r="K329">
        <v>18</v>
      </c>
      <c r="N329">
        <v>600000</v>
      </c>
      <c r="O329">
        <v>100000</v>
      </c>
      <c r="Q329">
        <v>400000</v>
      </c>
      <c r="R329">
        <v>100000</v>
      </c>
      <c r="AT329">
        <v>0.3</v>
      </c>
      <c r="AU329" t="s">
        <v>69</v>
      </c>
      <c r="AV329" t="s">
        <v>89</v>
      </c>
      <c r="AW329" s="65" t="s">
        <v>62</v>
      </c>
      <c r="AX329" t="s">
        <v>2169</v>
      </c>
    </row>
    <row r="330" spans="1:50" x14ac:dyDescent="0.25">
      <c r="A330" t="s">
        <v>17</v>
      </c>
      <c r="B330" t="s">
        <v>25</v>
      </c>
      <c r="C330" t="s">
        <v>2174</v>
      </c>
      <c r="D330" t="s">
        <v>2174</v>
      </c>
      <c r="E330" t="s">
        <v>2175</v>
      </c>
      <c r="F330" t="s">
        <v>292</v>
      </c>
      <c r="G330" t="s">
        <v>2176</v>
      </c>
      <c r="H330" t="s">
        <v>2177</v>
      </c>
      <c r="K330">
        <v>74</v>
      </c>
      <c r="N330">
        <v>1000000</v>
      </c>
      <c r="O330">
        <v>100000</v>
      </c>
      <c r="P330">
        <v>300000</v>
      </c>
      <c r="Q330">
        <v>400000</v>
      </c>
      <c r="R330">
        <v>200000</v>
      </c>
      <c r="S330">
        <v>100000</v>
      </c>
      <c r="AT330">
        <v>0.1</v>
      </c>
      <c r="AU330" t="s">
        <v>69</v>
      </c>
      <c r="AV330" t="s">
        <v>89</v>
      </c>
      <c r="AW330" s="65" t="s">
        <v>642</v>
      </c>
      <c r="AX330" t="s">
        <v>2169</v>
      </c>
    </row>
    <row r="331" spans="1:50" x14ac:dyDescent="0.25">
      <c r="A331" t="s">
        <v>17</v>
      </c>
      <c r="B331" t="s">
        <v>25</v>
      </c>
      <c r="C331" t="s">
        <v>2178</v>
      </c>
      <c r="D331" t="s">
        <v>2178</v>
      </c>
      <c r="E331" t="s">
        <v>2179</v>
      </c>
      <c r="F331" t="s">
        <v>292</v>
      </c>
      <c r="G331" t="s">
        <v>2180</v>
      </c>
      <c r="H331" t="s">
        <v>2181</v>
      </c>
      <c r="J331" t="s">
        <v>29</v>
      </c>
      <c r="K331">
        <v>85</v>
      </c>
      <c r="N331">
        <v>1500000</v>
      </c>
      <c r="O331">
        <v>25000</v>
      </c>
      <c r="Q331">
        <v>900000</v>
      </c>
      <c r="R331">
        <v>350000</v>
      </c>
      <c r="T331">
        <v>125000</v>
      </c>
      <c r="U331">
        <v>100000</v>
      </c>
      <c r="AT331">
        <v>0.4</v>
      </c>
      <c r="AU331" t="s">
        <v>69</v>
      </c>
      <c r="AV331" t="s">
        <v>89</v>
      </c>
      <c r="AW331" t="s">
        <v>1012</v>
      </c>
      <c r="AX331" t="s">
        <v>2169</v>
      </c>
    </row>
    <row r="332" spans="1:50" x14ac:dyDescent="0.25">
      <c r="A332" t="s">
        <v>17</v>
      </c>
      <c r="B332" t="s">
        <v>25</v>
      </c>
      <c r="C332" t="s">
        <v>2182</v>
      </c>
      <c r="D332" t="s">
        <v>2182</v>
      </c>
      <c r="E332" t="s">
        <v>2183</v>
      </c>
      <c r="F332" t="s">
        <v>292</v>
      </c>
      <c r="G332" t="s">
        <v>2184</v>
      </c>
      <c r="H332" t="s">
        <v>2185</v>
      </c>
      <c r="J332" t="s">
        <v>34</v>
      </c>
      <c r="K332">
        <v>250</v>
      </c>
      <c r="N332">
        <v>500000</v>
      </c>
      <c r="Q332">
        <v>500000</v>
      </c>
      <c r="AT332">
        <v>0.5</v>
      </c>
      <c r="AU332" t="s">
        <v>3</v>
      </c>
      <c r="AV332" t="s">
        <v>89</v>
      </c>
      <c r="AX332" t="s">
        <v>2186</v>
      </c>
    </row>
    <row r="333" spans="1:50" x14ac:dyDescent="0.25">
      <c r="A333" t="s">
        <v>17</v>
      </c>
      <c r="B333" t="s">
        <v>24</v>
      </c>
      <c r="C333" t="s">
        <v>609</v>
      </c>
      <c r="D333" t="s">
        <v>609</v>
      </c>
      <c r="E333" t="s">
        <v>2493</v>
      </c>
      <c r="F333" t="s">
        <v>292</v>
      </c>
      <c r="G333">
        <v>38183030</v>
      </c>
      <c r="H333" t="s">
        <v>610</v>
      </c>
      <c r="I333" t="s">
        <v>58</v>
      </c>
      <c r="J333" t="s">
        <v>32</v>
      </c>
      <c r="K333">
        <v>500</v>
      </c>
      <c r="M333">
        <v>0</v>
      </c>
      <c r="N333">
        <v>1700000</v>
      </c>
      <c r="O333">
        <v>0</v>
      </c>
      <c r="P333">
        <v>680000</v>
      </c>
      <c r="Q333">
        <v>680000</v>
      </c>
      <c r="R333">
        <v>170000</v>
      </c>
      <c r="S333">
        <v>0</v>
      </c>
      <c r="T333">
        <v>0</v>
      </c>
      <c r="U333">
        <v>170000</v>
      </c>
      <c r="AB333" t="s">
        <v>679</v>
      </c>
      <c r="AP333">
        <v>43130</v>
      </c>
      <c r="AQ333">
        <v>43146</v>
      </c>
      <c r="AR333">
        <v>42736</v>
      </c>
      <c r="AT333">
        <v>0.8</v>
      </c>
      <c r="AU333" t="s">
        <v>69</v>
      </c>
      <c r="AV333" t="s">
        <v>89</v>
      </c>
      <c r="AW333" s="65" t="s">
        <v>60</v>
      </c>
      <c r="AX333" t="s">
        <v>1025</v>
      </c>
    </row>
    <row r="334" spans="1:50" x14ac:dyDescent="0.25">
      <c r="A334" t="s">
        <v>17</v>
      </c>
      <c r="B334" t="s">
        <v>24</v>
      </c>
      <c r="C334" t="s">
        <v>2494</v>
      </c>
      <c r="D334" t="s">
        <v>2494</v>
      </c>
      <c r="E334" t="s">
        <v>2495</v>
      </c>
      <c r="F334" t="s">
        <v>292</v>
      </c>
      <c r="G334" t="s">
        <v>2496</v>
      </c>
      <c r="H334" t="s">
        <v>2497</v>
      </c>
      <c r="I334" t="s">
        <v>58</v>
      </c>
      <c r="J334" t="s">
        <v>158</v>
      </c>
      <c r="K334">
        <v>173</v>
      </c>
      <c r="M334">
        <v>0</v>
      </c>
      <c r="N334">
        <v>1300000</v>
      </c>
      <c r="O334">
        <v>0</v>
      </c>
      <c r="P334">
        <v>0</v>
      </c>
      <c r="Q334">
        <v>390000</v>
      </c>
      <c r="R334">
        <v>0</v>
      </c>
      <c r="S334">
        <v>780000</v>
      </c>
      <c r="T334">
        <v>0</v>
      </c>
      <c r="U334">
        <v>130000</v>
      </c>
      <c r="AP334">
        <v>43069</v>
      </c>
      <c r="AQ334">
        <v>43076</v>
      </c>
      <c r="AT334">
        <v>0.5</v>
      </c>
      <c r="AU334" t="s">
        <v>69</v>
      </c>
      <c r="AV334" t="s">
        <v>89</v>
      </c>
      <c r="AW334" t="s">
        <v>645</v>
      </c>
      <c r="AX334" t="s">
        <v>2498</v>
      </c>
    </row>
    <row r="335" spans="1:50" x14ac:dyDescent="0.25">
      <c r="A335" t="s">
        <v>17</v>
      </c>
      <c r="B335" t="s">
        <v>24</v>
      </c>
      <c r="C335" t="s">
        <v>611</v>
      </c>
      <c r="D335" t="s">
        <v>611</v>
      </c>
      <c r="E335" t="s">
        <v>612</v>
      </c>
      <c r="F335" t="s">
        <v>292</v>
      </c>
      <c r="G335">
        <v>36979266</v>
      </c>
      <c r="H335" t="s">
        <v>613</v>
      </c>
      <c r="I335" t="s">
        <v>58</v>
      </c>
      <c r="J335" t="s">
        <v>28</v>
      </c>
      <c r="K335">
        <v>0</v>
      </c>
      <c r="M335">
        <v>0</v>
      </c>
      <c r="N335">
        <v>1000000</v>
      </c>
      <c r="O335">
        <v>0</v>
      </c>
      <c r="P335">
        <v>0</v>
      </c>
      <c r="Q335">
        <v>0</v>
      </c>
      <c r="R335">
        <v>0</v>
      </c>
      <c r="S335">
        <v>0</v>
      </c>
      <c r="T335">
        <v>0</v>
      </c>
      <c r="U335">
        <v>0</v>
      </c>
      <c r="AP335">
        <v>43115</v>
      </c>
      <c r="AQ335">
        <v>43117</v>
      </c>
      <c r="AT335">
        <v>0.7</v>
      </c>
      <c r="AU335" t="s">
        <v>69</v>
      </c>
      <c r="AV335" t="s">
        <v>89</v>
      </c>
      <c r="AW335" t="s">
        <v>1627</v>
      </c>
      <c r="AX335" t="s">
        <v>2499</v>
      </c>
    </row>
    <row r="336" spans="1:50" x14ac:dyDescent="0.25">
      <c r="A336" t="s">
        <v>17</v>
      </c>
      <c r="B336" t="s">
        <v>24</v>
      </c>
      <c r="C336" t="s">
        <v>614</v>
      </c>
      <c r="D336" t="s">
        <v>614</v>
      </c>
      <c r="E336" t="s">
        <v>615</v>
      </c>
      <c r="F336" t="s">
        <v>292</v>
      </c>
      <c r="G336">
        <v>39574200</v>
      </c>
      <c r="H336" t="s">
        <v>616</v>
      </c>
      <c r="I336" t="s">
        <v>58</v>
      </c>
      <c r="J336" t="s">
        <v>158</v>
      </c>
      <c r="K336">
        <v>90</v>
      </c>
      <c r="M336">
        <v>0</v>
      </c>
      <c r="N336">
        <v>1500000</v>
      </c>
      <c r="O336">
        <v>0</v>
      </c>
      <c r="P336">
        <v>0</v>
      </c>
      <c r="Q336">
        <v>0</v>
      </c>
      <c r="R336">
        <v>0</v>
      </c>
      <c r="S336">
        <v>0</v>
      </c>
      <c r="T336">
        <v>0</v>
      </c>
      <c r="U336">
        <v>0</v>
      </c>
      <c r="AB336" t="s">
        <v>679</v>
      </c>
      <c r="AP336" t="s">
        <v>1024</v>
      </c>
      <c r="AQ336">
        <v>43089</v>
      </c>
      <c r="AT336">
        <v>0.3</v>
      </c>
      <c r="AU336" t="s">
        <v>69</v>
      </c>
      <c r="AV336" t="s">
        <v>89</v>
      </c>
    </row>
    <row r="337" spans="1:50" x14ac:dyDescent="0.25">
      <c r="A337" t="s">
        <v>17</v>
      </c>
      <c r="B337" t="s">
        <v>24</v>
      </c>
      <c r="C337" t="s">
        <v>617</v>
      </c>
      <c r="D337" t="s">
        <v>617</v>
      </c>
      <c r="E337" t="s">
        <v>618</v>
      </c>
      <c r="F337" t="s">
        <v>292</v>
      </c>
      <c r="G337">
        <v>35857642</v>
      </c>
      <c r="H337" t="s">
        <v>619</v>
      </c>
      <c r="I337" t="s">
        <v>58</v>
      </c>
      <c r="J337" t="s">
        <v>156</v>
      </c>
      <c r="K337">
        <v>187</v>
      </c>
      <c r="M337">
        <v>0</v>
      </c>
      <c r="N337">
        <v>1400000</v>
      </c>
      <c r="O337">
        <v>0</v>
      </c>
      <c r="P337">
        <v>1000000</v>
      </c>
      <c r="Q337">
        <v>400000</v>
      </c>
      <c r="R337">
        <v>0</v>
      </c>
      <c r="S337">
        <v>0</v>
      </c>
      <c r="T337">
        <v>0</v>
      </c>
      <c r="U337">
        <v>0</v>
      </c>
      <c r="AB337" t="s">
        <v>679</v>
      </c>
      <c r="AP337">
        <v>42946</v>
      </c>
      <c r="AQ337">
        <v>43089</v>
      </c>
      <c r="AT337">
        <v>0.5</v>
      </c>
      <c r="AU337" t="s">
        <v>69</v>
      </c>
      <c r="AV337" t="s">
        <v>89</v>
      </c>
    </row>
    <row r="338" spans="1:50" x14ac:dyDescent="0.25">
      <c r="A338" t="s">
        <v>17</v>
      </c>
      <c r="B338" t="s">
        <v>24</v>
      </c>
      <c r="C338" t="s">
        <v>620</v>
      </c>
      <c r="D338" t="s">
        <v>620</v>
      </c>
      <c r="E338" t="s">
        <v>621</v>
      </c>
      <c r="F338" t="s">
        <v>292</v>
      </c>
      <c r="G338">
        <v>36483000</v>
      </c>
      <c r="H338" t="s">
        <v>622</v>
      </c>
      <c r="I338" t="s">
        <v>58</v>
      </c>
      <c r="J338" t="s">
        <v>157</v>
      </c>
      <c r="K338">
        <v>21</v>
      </c>
      <c r="M338">
        <v>0</v>
      </c>
      <c r="N338">
        <v>1000000</v>
      </c>
      <c r="O338">
        <v>0</v>
      </c>
      <c r="P338">
        <v>0</v>
      </c>
      <c r="Q338">
        <v>0</v>
      </c>
      <c r="R338">
        <v>0</v>
      </c>
      <c r="S338">
        <v>0</v>
      </c>
      <c r="T338">
        <v>0</v>
      </c>
      <c r="U338">
        <v>0</v>
      </c>
      <c r="AB338" t="s">
        <v>679</v>
      </c>
      <c r="AP338">
        <v>43012</v>
      </c>
      <c r="AQ338">
        <v>43141</v>
      </c>
      <c r="AT338">
        <v>0.5</v>
      </c>
      <c r="AU338" t="s">
        <v>1</v>
      </c>
      <c r="AV338" t="s">
        <v>89</v>
      </c>
      <c r="AW338" t="s">
        <v>1022</v>
      </c>
    </row>
    <row r="339" spans="1:50" x14ac:dyDescent="0.25">
      <c r="A339" t="s">
        <v>17</v>
      </c>
      <c r="B339" t="s">
        <v>24</v>
      </c>
      <c r="C339" t="s">
        <v>623</v>
      </c>
      <c r="D339" t="s">
        <v>623</v>
      </c>
      <c r="E339" t="s">
        <v>624</v>
      </c>
      <c r="F339" t="s">
        <v>292</v>
      </c>
      <c r="G339">
        <v>36430310</v>
      </c>
      <c r="H339" t="s">
        <v>2500</v>
      </c>
      <c r="I339" t="s">
        <v>58</v>
      </c>
      <c r="J339" t="s">
        <v>36</v>
      </c>
      <c r="K339">
        <v>9</v>
      </c>
      <c r="M339">
        <v>0</v>
      </c>
      <c r="N339">
        <v>800000</v>
      </c>
      <c r="O339">
        <v>800000</v>
      </c>
      <c r="P339">
        <v>0</v>
      </c>
      <c r="Q339">
        <v>0</v>
      </c>
      <c r="R339">
        <v>0</v>
      </c>
      <c r="S339">
        <v>0</v>
      </c>
      <c r="T339">
        <v>0</v>
      </c>
      <c r="U339">
        <v>0</v>
      </c>
      <c r="AB339" t="s">
        <v>679</v>
      </c>
      <c r="AP339">
        <v>43013</v>
      </c>
      <c r="AQ339">
        <v>43115</v>
      </c>
      <c r="AT339">
        <v>0.7</v>
      </c>
      <c r="AU339" t="s">
        <v>69</v>
      </c>
      <c r="AV339" t="s">
        <v>89</v>
      </c>
      <c r="AW339" s="65" t="s">
        <v>60</v>
      </c>
    </row>
    <row r="340" spans="1:50" x14ac:dyDescent="0.25">
      <c r="A340" t="s">
        <v>17</v>
      </c>
      <c r="B340" t="s">
        <v>24</v>
      </c>
      <c r="C340" t="s">
        <v>625</v>
      </c>
      <c r="D340" t="s">
        <v>625</v>
      </c>
      <c r="E340" t="s">
        <v>626</v>
      </c>
      <c r="F340" t="s">
        <v>292</v>
      </c>
      <c r="G340">
        <v>22748244</v>
      </c>
      <c r="H340" t="s">
        <v>627</v>
      </c>
      <c r="I340" t="s">
        <v>58</v>
      </c>
      <c r="J340" t="s">
        <v>32</v>
      </c>
      <c r="K340">
        <v>70</v>
      </c>
      <c r="M340">
        <v>0</v>
      </c>
      <c r="N340">
        <v>800000</v>
      </c>
      <c r="O340">
        <v>0</v>
      </c>
      <c r="P340">
        <v>0</v>
      </c>
      <c r="Q340">
        <v>800000</v>
      </c>
      <c r="R340">
        <v>0</v>
      </c>
      <c r="S340">
        <v>0</v>
      </c>
      <c r="T340">
        <v>0</v>
      </c>
      <c r="U340">
        <v>0</v>
      </c>
      <c r="AB340" t="s">
        <v>679</v>
      </c>
      <c r="AP340">
        <v>42990</v>
      </c>
      <c r="AQ340">
        <v>43439</v>
      </c>
      <c r="AT340">
        <v>0.5</v>
      </c>
      <c r="AU340" t="s">
        <v>69</v>
      </c>
      <c r="AV340" t="s">
        <v>89</v>
      </c>
      <c r="AW340" s="65" t="s">
        <v>2695</v>
      </c>
    </row>
    <row r="341" spans="1:50" x14ac:dyDescent="0.25">
      <c r="A341" t="s">
        <v>17</v>
      </c>
      <c r="B341" t="s">
        <v>24</v>
      </c>
      <c r="C341" t="s">
        <v>628</v>
      </c>
      <c r="D341" t="s">
        <v>628</v>
      </c>
      <c r="E341" t="s">
        <v>2501</v>
      </c>
      <c r="F341" t="s">
        <v>292</v>
      </c>
      <c r="G341">
        <v>30562276</v>
      </c>
      <c r="H341" t="s">
        <v>629</v>
      </c>
      <c r="I341" t="s">
        <v>58</v>
      </c>
      <c r="J341" t="s">
        <v>39</v>
      </c>
      <c r="K341">
        <v>11</v>
      </c>
      <c r="M341">
        <v>0</v>
      </c>
      <c r="N341">
        <v>1000000</v>
      </c>
      <c r="O341">
        <v>700000</v>
      </c>
      <c r="Q341">
        <v>0</v>
      </c>
      <c r="R341">
        <v>0</v>
      </c>
      <c r="S341">
        <v>200000</v>
      </c>
      <c r="T341">
        <v>0</v>
      </c>
      <c r="U341">
        <v>100000</v>
      </c>
      <c r="AB341" t="s">
        <v>679</v>
      </c>
      <c r="AP341">
        <v>43130</v>
      </c>
      <c r="AQ341">
        <v>43146</v>
      </c>
      <c r="AT341">
        <v>0.7</v>
      </c>
      <c r="AU341" t="s">
        <v>69</v>
      </c>
      <c r="AV341" t="s">
        <v>89</v>
      </c>
      <c r="AW341" t="s">
        <v>1023</v>
      </c>
      <c r="AX341" t="s">
        <v>2502</v>
      </c>
    </row>
    <row r="342" spans="1:50" x14ac:dyDescent="0.25">
      <c r="A342" t="s">
        <v>17</v>
      </c>
      <c r="B342" t="s">
        <v>24</v>
      </c>
      <c r="C342" t="s">
        <v>630</v>
      </c>
      <c r="D342" t="s">
        <v>630</v>
      </c>
      <c r="E342" t="s">
        <v>631</v>
      </c>
      <c r="F342" t="s">
        <v>292</v>
      </c>
      <c r="G342">
        <v>31444943</v>
      </c>
      <c r="H342" t="s">
        <v>632</v>
      </c>
      <c r="I342" t="s">
        <v>58</v>
      </c>
      <c r="J342" t="s">
        <v>34</v>
      </c>
      <c r="K342">
        <v>0</v>
      </c>
      <c r="N342">
        <v>150000</v>
      </c>
      <c r="O342">
        <v>150000</v>
      </c>
      <c r="P342">
        <v>0</v>
      </c>
      <c r="Q342">
        <v>0</v>
      </c>
      <c r="R342">
        <v>0</v>
      </c>
      <c r="S342">
        <v>0</v>
      </c>
      <c r="T342">
        <v>0</v>
      </c>
      <c r="U342">
        <v>0</v>
      </c>
      <c r="AB342" t="s">
        <v>679</v>
      </c>
      <c r="AQ342">
        <v>43080</v>
      </c>
      <c r="AT342">
        <v>1</v>
      </c>
      <c r="AU342" t="s">
        <v>69</v>
      </c>
      <c r="AV342" t="s">
        <v>89</v>
      </c>
    </row>
    <row r="343" spans="1:50" x14ac:dyDescent="0.25">
      <c r="A343" t="s">
        <v>17</v>
      </c>
      <c r="B343" t="s">
        <v>24</v>
      </c>
      <c r="C343" t="s">
        <v>633</v>
      </c>
      <c r="D343" t="s">
        <v>633</v>
      </c>
      <c r="E343" t="s">
        <v>634</v>
      </c>
      <c r="F343" t="s">
        <v>292</v>
      </c>
      <c r="G343" t="s">
        <v>2503</v>
      </c>
      <c r="H343" t="s">
        <v>635</v>
      </c>
      <c r="I343" t="s">
        <v>58</v>
      </c>
      <c r="J343" t="s">
        <v>35</v>
      </c>
      <c r="K343">
        <v>125</v>
      </c>
      <c r="M343">
        <v>0</v>
      </c>
      <c r="N343">
        <v>800000</v>
      </c>
      <c r="O343">
        <v>0</v>
      </c>
      <c r="P343">
        <v>0</v>
      </c>
      <c r="Q343">
        <v>0</v>
      </c>
      <c r="R343">
        <v>0</v>
      </c>
      <c r="S343">
        <v>0</v>
      </c>
      <c r="T343">
        <v>0</v>
      </c>
      <c r="U343">
        <v>0</v>
      </c>
      <c r="AB343" t="s">
        <v>679</v>
      </c>
      <c r="AP343">
        <v>43069</v>
      </c>
      <c r="AQ343">
        <v>43120</v>
      </c>
      <c r="AT343">
        <v>0.3</v>
      </c>
      <c r="AU343" t="s">
        <v>69</v>
      </c>
      <c r="AV343" t="s">
        <v>89</v>
      </c>
      <c r="AX343" t="s">
        <v>1026</v>
      </c>
    </row>
    <row r="344" spans="1:50" x14ac:dyDescent="0.25">
      <c r="A344" t="s">
        <v>17</v>
      </c>
      <c r="B344" t="s">
        <v>24</v>
      </c>
      <c r="C344" t="s">
        <v>636</v>
      </c>
      <c r="D344" t="s">
        <v>636</v>
      </c>
      <c r="E344" t="s">
        <v>637</v>
      </c>
      <c r="F344" t="s">
        <v>292</v>
      </c>
      <c r="G344">
        <v>30491033</v>
      </c>
      <c r="H344" t="s">
        <v>638</v>
      </c>
      <c r="I344" t="s">
        <v>58</v>
      </c>
      <c r="J344" t="s">
        <v>36</v>
      </c>
      <c r="K344">
        <v>44</v>
      </c>
      <c r="M344">
        <v>0</v>
      </c>
      <c r="N344">
        <v>2000000</v>
      </c>
      <c r="O344">
        <v>0</v>
      </c>
      <c r="P344">
        <v>0</v>
      </c>
      <c r="Q344">
        <v>2000000</v>
      </c>
      <c r="R344">
        <v>0</v>
      </c>
      <c r="S344">
        <v>0</v>
      </c>
      <c r="T344">
        <v>0</v>
      </c>
      <c r="U344">
        <v>0</v>
      </c>
      <c r="AB344" t="s">
        <v>679</v>
      </c>
      <c r="AP344">
        <v>43040</v>
      </c>
      <c r="AQ344">
        <v>43080</v>
      </c>
      <c r="AT344">
        <v>0.5</v>
      </c>
      <c r="AU344" t="s">
        <v>69</v>
      </c>
      <c r="AV344" t="s">
        <v>89</v>
      </c>
      <c r="AW344" s="65" t="s">
        <v>60</v>
      </c>
    </row>
    <row r="345" spans="1:50" x14ac:dyDescent="0.25">
      <c r="A345" t="s">
        <v>17</v>
      </c>
      <c r="B345" t="s">
        <v>24</v>
      </c>
      <c r="C345" t="s">
        <v>639</v>
      </c>
      <c r="D345" t="s">
        <v>639</v>
      </c>
      <c r="E345" t="s">
        <v>640</v>
      </c>
      <c r="F345" t="s">
        <v>292</v>
      </c>
      <c r="G345">
        <v>0</v>
      </c>
      <c r="H345" t="s">
        <v>641</v>
      </c>
      <c r="I345" t="s">
        <v>58</v>
      </c>
      <c r="J345" t="s">
        <v>36</v>
      </c>
      <c r="K345">
        <v>22</v>
      </c>
      <c r="M345">
        <v>0</v>
      </c>
      <c r="O345">
        <v>0</v>
      </c>
      <c r="P345">
        <v>0</v>
      </c>
      <c r="Q345">
        <v>0</v>
      </c>
      <c r="R345">
        <v>0</v>
      </c>
      <c r="S345">
        <v>0</v>
      </c>
      <c r="T345">
        <v>0</v>
      </c>
      <c r="U345">
        <v>0</v>
      </c>
      <c r="AB345" t="s">
        <v>679</v>
      </c>
      <c r="AQ345">
        <v>43063</v>
      </c>
      <c r="AT345">
        <v>0.3</v>
      </c>
      <c r="AU345" t="s">
        <v>69</v>
      </c>
      <c r="AV345" t="s">
        <v>89</v>
      </c>
    </row>
    <row r="346" spans="1:50" x14ac:dyDescent="0.25">
      <c r="A346" t="s">
        <v>17</v>
      </c>
      <c r="B346" t="s">
        <v>24</v>
      </c>
      <c r="C346" t="s">
        <v>1618</v>
      </c>
      <c r="D346" t="s">
        <v>1620</v>
      </c>
      <c r="E346" t="s">
        <v>1622</v>
      </c>
      <c r="F346" t="s">
        <v>1623</v>
      </c>
      <c r="G346">
        <v>42322240</v>
      </c>
      <c r="H346" t="s">
        <v>1624</v>
      </c>
      <c r="I346" t="s">
        <v>58</v>
      </c>
      <c r="J346" t="s">
        <v>2504</v>
      </c>
      <c r="K346">
        <v>12</v>
      </c>
      <c r="N346">
        <v>700000</v>
      </c>
      <c r="P346">
        <v>400000</v>
      </c>
      <c r="Q346">
        <v>300000</v>
      </c>
      <c r="AB346" t="s">
        <v>679</v>
      </c>
      <c r="AP346">
        <v>43124</v>
      </c>
      <c r="AQ346">
        <v>43160</v>
      </c>
      <c r="AT346">
        <v>1</v>
      </c>
      <c r="AU346" t="s">
        <v>69</v>
      </c>
      <c r="AV346" t="s">
        <v>89</v>
      </c>
    </row>
    <row r="347" spans="1:50" x14ac:dyDescent="0.25">
      <c r="A347" t="s">
        <v>17</v>
      </c>
      <c r="B347" t="s">
        <v>24</v>
      </c>
      <c r="C347" t="s">
        <v>1619</v>
      </c>
      <c r="D347" t="s">
        <v>1621</v>
      </c>
      <c r="E347" t="s">
        <v>1625</v>
      </c>
      <c r="F347" t="s">
        <v>292</v>
      </c>
      <c r="G347">
        <v>41529488</v>
      </c>
      <c r="H347" t="s">
        <v>1626</v>
      </c>
      <c r="J347" t="s">
        <v>39</v>
      </c>
      <c r="K347">
        <v>0</v>
      </c>
      <c r="AP347">
        <v>43130</v>
      </c>
      <c r="AQ347">
        <v>43146</v>
      </c>
      <c r="AT347">
        <v>1</v>
      </c>
      <c r="AU347" t="s">
        <v>69</v>
      </c>
      <c r="AV347" t="s">
        <v>89</v>
      </c>
    </row>
    <row r="348" spans="1:50" x14ac:dyDescent="0.25">
      <c r="A348" t="s">
        <v>18</v>
      </c>
      <c r="B348" t="s">
        <v>23</v>
      </c>
      <c r="C348" t="s">
        <v>1785</v>
      </c>
      <c r="D348" t="s">
        <v>1785</v>
      </c>
      <c r="E348" t="s">
        <v>417</v>
      </c>
      <c r="F348" t="s">
        <v>439</v>
      </c>
      <c r="G348" t="s">
        <v>463</v>
      </c>
      <c r="H348" t="s">
        <v>2357</v>
      </c>
      <c r="I348" t="s">
        <v>1893</v>
      </c>
      <c r="J348" t="s">
        <v>36</v>
      </c>
      <c r="K348">
        <v>358</v>
      </c>
      <c r="M348">
        <v>0</v>
      </c>
      <c r="N348">
        <v>5000000</v>
      </c>
      <c r="O348">
        <v>0</v>
      </c>
      <c r="P348">
        <v>0</v>
      </c>
      <c r="Q348">
        <v>0</v>
      </c>
      <c r="R348">
        <v>0</v>
      </c>
      <c r="S348">
        <v>0</v>
      </c>
      <c r="T348">
        <v>0</v>
      </c>
      <c r="U348">
        <v>0</v>
      </c>
      <c r="V348">
        <v>0</v>
      </c>
      <c r="W348">
        <v>0</v>
      </c>
      <c r="X348">
        <v>0</v>
      </c>
      <c r="Y348">
        <v>0</v>
      </c>
      <c r="AL348">
        <v>2</v>
      </c>
      <c r="AM348">
        <v>42934</v>
      </c>
      <c r="AT348">
        <v>0.9</v>
      </c>
      <c r="AU348" t="s">
        <v>2358</v>
      </c>
      <c r="AV348" t="s">
        <v>89</v>
      </c>
      <c r="AW348" s="65" t="s">
        <v>62</v>
      </c>
      <c r="AX348" t="s">
        <v>2359</v>
      </c>
    </row>
    <row r="349" spans="1:50" x14ac:dyDescent="0.25">
      <c r="A349" t="s">
        <v>18</v>
      </c>
      <c r="B349" t="s">
        <v>23</v>
      </c>
      <c r="C349" t="s">
        <v>1785</v>
      </c>
      <c r="D349" t="s">
        <v>1785</v>
      </c>
      <c r="E349" t="s">
        <v>417</v>
      </c>
      <c r="F349" t="s">
        <v>439</v>
      </c>
      <c r="G349" t="s">
        <v>463</v>
      </c>
      <c r="H349" t="s">
        <v>2360</v>
      </c>
      <c r="I349" t="s">
        <v>1893</v>
      </c>
      <c r="J349" t="s">
        <v>36</v>
      </c>
      <c r="K349">
        <v>358</v>
      </c>
      <c r="M349">
        <v>0</v>
      </c>
      <c r="N349">
        <v>5000000</v>
      </c>
      <c r="O349">
        <v>0</v>
      </c>
      <c r="P349">
        <v>0</v>
      </c>
      <c r="Q349">
        <v>0</v>
      </c>
      <c r="R349">
        <v>0</v>
      </c>
      <c r="S349">
        <v>0</v>
      </c>
      <c r="T349">
        <v>0</v>
      </c>
      <c r="U349">
        <v>0</v>
      </c>
      <c r="V349">
        <v>0</v>
      </c>
      <c r="W349">
        <v>0</v>
      </c>
      <c r="X349">
        <v>0</v>
      </c>
      <c r="Y349">
        <v>0</v>
      </c>
      <c r="AK349" t="s">
        <v>2361</v>
      </c>
      <c r="AL349">
        <v>2</v>
      </c>
      <c r="AM349">
        <v>42934</v>
      </c>
      <c r="AN349">
        <v>43136</v>
      </c>
      <c r="AP349">
        <v>43111</v>
      </c>
      <c r="AQ349">
        <v>43115</v>
      </c>
      <c r="AR349">
        <v>43014</v>
      </c>
      <c r="AS349">
        <v>0</v>
      </c>
      <c r="AT349">
        <v>0.9</v>
      </c>
      <c r="AU349" t="s">
        <v>2358</v>
      </c>
      <c r="AV349" t="s">
        <v>89</v>
      </c>
      <c r="AW349" s="65" t="s">
        <v>62</v>
      </c>
      <c r="AX349" t="s">
        <v>2359</v>
      </c>
    </row>
    <row r="350" spans="1:50" x14ac:dyDescent="0.25">
      <c r="A350" t="s">
        <v>18</v>
      </c>
      <c r="B350" t="s">
        <v>23</v>
      </c>
      <c r="C350" t="s">
        <v>1786</v>
      </c>
      <c r="D350" t="s">
        <v>1786</v>
      </c>
      <c r="E350" t="s">
        <v>417</v>
      </c>
      <c r="F350" t="s">
        <v>439</v>
      </c>
      <c r="G350" t="s">
        <v>463</v>
      </c>
      <c r="I350" t="s">
        <v>1893</v>
      </c>
      <c r="J350" t="s">
        <v>36</v>
      </c>
      <c r="K350">
        <v>358</v>
      </c>
      <c r="M350">
        <v>0</v>
      </c>
      <c r="N350">
        <v>2000000</v>
      </c>
      <c r="O350">
        <v>0</v>
      </c>
      <c r="P350">
        <v>0</v>
      </c>
      <c r="Q350">
        <v>0</v>
      </c>
      <c r="R350">
        <v>0</v>
      </c>
      <c r="S350">
        <v>0</v>
      </c>
      <c r="T350">
        <v>0</v>
      </c>
      <c r="U350">
        <v>0</v>
      </c>
      <c r="V350">
        <v>0</v>
      </c>
      <c r="W350">
        <v>0</v>
      </c>
      <c r="X350">
        <v>0</v>
      </c>
      <c r="Y350">
        <v>0</v>
      </c>
      <c r="AL350">
        <v>2</v>
      </c>
      <c r="AM350">
        <v>43075</v>
      </c>
      <c r="AR350">
        <v>43014</v>
      </c>
      <c r="AS350">
        <v>0</v>
      </c>
      <c r="AT350">
        <v>0.5</v>
      </c>
      <c r="AU350" t="s">
        <v>2358</v>
      </c>
      <c r="AV350" t="s">
        <v>89</v>
      </c>
      <c r="AW350" s="65" t="s">
        <v>62</v>
      </c>
      <c r="AX350" t="s">
        <v>2362</v>
      </c>
    </row>
    <row r="351" spans="1:50" x14ac:dyDescent="0.25">
      <c r="A351" t="s">
        <v>18</v>
      </c>
      <c r="B351" t="s">
        <v>23</v>
      </c>
      <c r="C351" t="s">
        <v>1786</v>
      </c>
      <c r="D351" t="s">
        <v>1786</v>
      </c>
      <c r="E351" t="s">
        <v>417</v>
      </c>
      <c r="F351" t="s">
        <v>439</v>
      </c>
      <c r="G351" t="s">
        <v>463</v>
      </c>
      <c r="I351" t="s">
        <v>1893</v>
      </c>
      <c r="J351" t="s">
        <v>36</v>
      </c>
      <c r="K351">
        <v>358</v>
      </c>
      <c r="M351">
        <v>0</v>
      </c>
      <c r="N351">
        <v>2000000</v>
      </c>
      <c r="O351">
        <v>0</v>
      </c>
      <c r="P351">
        <v>0</v>
      </c>
      <c r="Q351">
        <v>0</v>
      </c>
      <c r="R351">
        <v>0</v>
      </c>
      <c r="S351">
        <v>0</v>
      </c>
      <c r="T351">
        <v>0</v>
      </c>
      <c r="U351">
        <v>0</v>
      </c>
      <c r="V351">
        <v>0</v>
      </c>
      <c r="W351">
        <v>0</v>
      </c>
      <c r="X351">
        <v>0</v>
      </c>
      <c r="Y351">
        <v>0</v>
      </c>
      <c r="AK351" t="s">
        <v>2361</v>
      </c>
      <c r="AL351">
        <v>2</v>
      </c>
      <c r="AM351">
        <v>43075</v>
      </c>
      <c r="AN351">
        <v>43136</v>
      </c>
      <c r="AP351">
        <v>43111</v>
      </c>
      <c r="AQ351">
        <v>43115</v>
      </c>
      <c r="AR351">
        <v>43014</v>
      </c>
      <c r="AS351">
        <v>0</v>
      </c>
      <c r="AT351">
        <v>0.5</v>
      </c>
      <c r="AU351" t="s">
        <v>2358</v>
      </c>
      <c r="AV351" t="s">
        <v>89</v>
      </c>
      <c r="AW351" s="65" t="s">
        <v>62</v>
      </c>
      <c r="AX351" t="s">
        <v>2362</v>
      </c>
    </row>
    <row r="352" spans="1:50" x14ac:dyDescent="0.25">
      <c r="A352" t="s">
        <v>18</v>
      </c>
      <c r="B352" t="s">
        <v>23</v>
      </c>
      <c r="C352" t="s">
        <v>1787</v>
      </c>
      <c r="D352" t="s">
        <v>1787</v>
      </c>
      <c r="E352" t="s">
        <v>417</v>
      </c>
      <c r="F352" t="s">
        <v>439</v>
      </c>
      <c r="G352" t="s">
        <v>463</v>
      </c>
      <c r="I352" t="s">
        <v>1893</v>
      </c>
      <c r="J352" t="s">
        <v>36</v>
      </c>
      <c r="K352">
        <v>358</v>
      </c>
      <c r="M352">
        <v>0</v>
      </c>
      <c r="N352">
        <v>1500000</v>
      </c>
      <c r="O352">
        <v>0</v>
      </c>
      <c r="P352">
        <v>0</v>
      </c>
      <c r="Q352">
        <v>0</v>
      </c>
      <c r="R352">
        <v>0</v>
      </c>
      <c r="S352">
        <v>0</v>
      </c>
      <c r="T352">
        <v>0</v>
      </c>
      <c r="U352">
        <v>0</v>
      </c>
      <c r="V352">
        <v>0</v>
      </c>
      <c r="W352">
        <v>0</v>
      </c>
      <c r="X352">
        <v>0</v>
      </c>
      <c r="Y352">
        <v>0</v>
      </c>
      <c r="AK352" t="s">
        <v>2361</v>
      </c>
      <c r="AL352">
        <v>2</v>
      </c>
      <c r="AM352">
        <v>43082</v>
      </c>
      <c r="AR352">
        <v>43014</v>
      </c>
      <c r="AS352">
        <v>0</v>
      </c>
      <c r="AT352">
        <v>0.9</v>
      </c>
      <c r="AU352" t="s">
        <v>2358</v>
      </c>
      <c r="AV352" t="s">
        <v>89</v>
      </c>
      <c r="AW352" s="65" t="s">
        <v>62</v>
      </c>
      <c r="AX352" t="s">
        <v>2359</v>
      </c>
    </row>
    <row r="353" spans="1:50" x14ac:dyDescent="0.25">
      <c r="A353" t="s">
        <v>18</v>
      </c>
      <c r="B353" t="s">
        <v>23</v>
      </c>
      <c r="C353" t="s">
        <v>1787</v>
      </c>
      <c r="D353" t="s">
        <v>1787</v>
      </c>
      <c r="E353" t="s">
        <v>417</v>
      </c>
      <c r="F353" t="s">
        <v>439</v>
      </c>
      <c r="G353" t="s">
        <v>463</v>
      </c>
      <c r="I353" t="s">
        <v>1893</v>
      </c>
      <c r="J353" t="s">
        <v>36</v>
      </c>
      <c r="K353">
        <v>358</v>
      </c>
      <c r="M353">
        <v>0</v>
      </c>
      <c r="N353">
        <v>1500000</v>
      </c>
      <c r="O353">
        <v>0</v>
      </c>
      <c r="P353">
        <v>0</v>
      </c>
      <c r="Q353">
        <v>0</v>
      </c>
      <c r="R353">
        <v>0</v>
      </c>
      <c r="S353">
        <v>0</v>
      </c>
      <c r="T353">
        <v>0</v>
      </c>
      <c r="U353">
        <v>0</v>
      </c>
      <c r="V353">
        <v>0</v>
      </c>
      <c r="W353">
        <v>0</v>
      </c>
      <c r="X353">
        <v>0</v>
      </c>
      <c r="Y353">
        <v>0</v>
      </c>
      <c r="AK353" t="s">
        <v>2361</v>
      </c>
      <c r="AL353">
        <v>2</v>
      </c>
      <c r="AM353">
        <v>43082</v>
      </c>
      <c r="AN353">
        <v>43136</v>
      </c>
      <c r="AP353">
        <v>43111</v>
      </c>
      <c r="AQ353">
        <v>43115</v>
      </c>
      <c r="AR353">
        <v>43379</v>
      </c>
      <c r="AS353">
        <v>0</v>
      </c>
      <c r="AT353">
        <v>0.9</v>
      </c>
      <c r="AU353" t="s">
        <v>2358</v>
      </c>
      <c r="AV353" t="s">
        <v>89</v>
      </c>
      <c r="AW353" s="65" t="s">
        <v>62</v>
      </c>
      <c r="AX353" t="s">
        <v>2359</v>
      </c>
    </row>
    <row r="354" spans="1:50" x14ac:dyDescent="0.25">
      <c r="A354" t="s">
        <v>18</v>
      </c>
      <c r="B354" t="s">
        <v>23</v>
      </c>
      <c r="C354" t="s">
        <v>356</v>
      </c>
      <c r="D354" t="s">
        <v>356</v>
      </c>
      <c r="E354" t="s">
        <v>414</v>
      </c>
      <c r="F354" t="s">
        <v>292</v>
      </c>
      <c r="G354" t="s">
        <v>461</v>
      </c>
      <c r="H354" t="s">
        <v>499</v>
      </c>
      <c r="I354" t="s">
        <v>1893</v>
      </c>
      <c r="J354" t="s">
        <v>35</v>
      </c>
      <c r="K354">
        <v>40</v>
      </c>
      <c r="M354">
        <v>0</v>
      </c>
      <c r="U354">
        <v>0</v>
      </c>
      <c r="V354">
        <v>186160</v>
      </c>
      <c r="W354">
        <v>43093</v>
      </c>
      <c r="AL354">
        <v>2</v>
      </c>
      <c r="AM354">
        <v>43035</v>
      </c>
      <c r="AP354">
        <v>43024</v>
      </c>
      <c r="AR354">
        <v>43014</v>
      </c>
      <c r="AU354" t="s">
        <v>2335</v>
      </c>
      <c r="AV354" t="s">
        <v>89</v>
      </c>
      <c r="AX354" t="s">
        <v>1894</v>
      </c>
    </row>
    <row r="355" spans="1:50" x14ac:dyDescent="0.25">
      <c r="A355" t="s">
        <v>18</v>
      </c>
      <c r="B355" t="s">
        <v>23</v>
      </c>
      <c r="C355" t="s">
        <v>356</v>
      </c>
      <c r="D355" t="s">
        <v>356</v>
      </c>
      <c r="E355" t="s">
        <v>2068</v>
      </c>
      <c r="F355" t="s">
        <v>292</v>
      </c>
      <c r="G355" t="s">
        <v>2076</v>
      </c>
      <c r="H355" t="s">
        <v>2083</v>
      </c>
      <c r="I355" t="s">
        <v>1893</v>
      </c>
      <c r="J355" t="s">
        <v>35</v>
      </c>
      <c r="K355">
        <v>40</v>
      </c>
      <c r="M355">
        <v>0</v>
      </c>
      <c r="N355">
        <v>530000</v>
      </c>
      <c r="O355">
        <v>0</v>
      </c>
      <c r="P355">
        <v>0</v>
      </c>
      <c r="Q355">
        <v>0</v>
      </c>
      <c r="R355">
        <v>0</v>
      </c>
      <c r="S355">
        <v>0</v>
      </c>
      <c r="T355">
        <v>0</v>
      </c>
      <c r="U355">
        <v>0</v>
      </c>
      <c r="V355">
        <v>186160</v>
      </c>
      <c r="W355">
        <v>43093</v>
      </c>
      <c r="X355">
        <v>0</v>
      </c>
      <c r="Y355">
        <v>0</v>
      </c>
      <c r="AL355">
        <v>2</v>
      </c>
      <c r="AM355">
        <v>43035</v>
      </c>
      <c r="AP355">
        <v>43024</v>
      </c>
      <c r="AR355">
        <v>43014</v>
      </c>
      <c r="AU355" t="s">
        <v>2335</v>
      </c>
      <c r="AV355" t="s">
        <v>89</v>
      </c>
      <c r="AX355" t="s">
        <v>1894</v>
      </c>
    </row>
    <row r="356" spans="1:50" x14ac:dyDescent="0.25">
      <c r="A356" t="s">
        <v>18</v>
      </c>
      <c r="B356" t="s">
        <v>23</v>
      </c>
      <c r="C356" t="s">
        <v>356</v>
      </c>
      <c r="D356" t="s">
        <v>356</v>
      </c>
      <c r="E356" t="s">
        <v>2068</v>
      </c>
      <c r="F356" t="s">
        <v>292</v>
      </c>
      <c r="G356" t="s">
        <v>2076</v>
      </c>
      <c r="H356" t="s">
        <v>2083</v>
      </c>
      <c r="I356" t="s">
        <v>1893</v>
      </c>
      <c r="J356" t="s">
        <v>35</v>
      </c>
      <c r="K356">
        <v>40</v>
      </c>
      <c r="M356">
        <v>0</v>
      </c>
      <c r="N356">
        <v>530000</v>
      </c>
      <c r="O356">
        <v>0</v>
      </c>
      <c r="P356">
        <v>0</v>
      </c>
      <c r="Q356">
        <v>0</v>
      </c>
      <c r="R356">
        <v>0</v>
      </c>
      <c r="S356">
        <v>0</v>
      </c>
      <c r="T356">
        <v>0</v>
      </c>
      <c r="U356">
        <v>0</v>
      </c>
      <c r="V356">
        <v>186160</v>
      </c>
      <c r="W356">
        <v>43093</v>
      </c>
      <c r="X356">
        <v>0</v>
      </c>
      <c r="Y356">
        <v>0</v>
      </c>
      <c r="AL356">
        <v>2</v>
      </c>
      <c r="AM356">
        <v>43035</v>
      </c>
      <c r="AP356">
        <v>43063</v>
      </c>
      <c r="AR356">
        <v>43015</v>
      </c>
      <c r="AU356" t="s">
        <v>2335</v>
      </c>
      <c r="AV356" t="s">
        <v>89</v>
      </c>
      <c r="AX356" t="s">
        <v>2094</v>
      </c>
    </row>
    <row r="357" spans="1:50" x14ac:dyDescent="0.25">
      <c r="A357" t="s">
        <v>18</v>
      </c>
      <c r="B357" t="s">
        <v>23</v>
      </c>
      <c r="C357" t="s">
        <v>356</v>
      </c>
      <c r="D357" t="s">
        <v>356</v>
      </c>
      <c r="E357" t="s">
        <v>2069</v>
      </c>
      <c r="F357" t="s">
        <v>2074</v>
      </c>
      <c r="G357" t="s">
        <v>2077</v>
      </c>
      <c r="H357" t="s">
        <v>2084</v>
      </c>
      <c r="I357" t="s">
        <v>1893</v>
      </c>
      <c r="J357" t="s">
        <v>35</v>
      </c>
      <c r="K357">
        <v>40</v>
      </c>
      <c r="M357">
        <v>0</v>
      </c>
      <c r="N357">
        <v>530000</v>
      </c>
      <c r="O357">
        <v>0</v>
      </c>
      <c r="P357">
        <v>0</v>
      </c>
      <c r="Q357">
        <v>0</v>
      </c>
      <c r="R357">
        <v>0</v>
      </c>
      <c r="S357">
        <v>0</v>
      </c>
      <c r="T357">
        <v>0</v>
      </c>
      <c r="U357">
        <v>0</v>
      </c>
      <c r="V357">
        <v>186160</v>
      </c>
      <c r="W357">
        <v>43093</v>
      </c>
      <c r="X357">
        <v>0</v>
      </c>
      <c r="Y357">
        <v>0</v>
      </c>
      <c r="AJ357" t="s">
        <v>2363</v>
      </c>
      <c r="AL357">
        <v>2</v>
      </c>
      <c r="AM357">
        <v>43035</v>
      </c>
      <c r="AP357">
        <v>43066</v>
      </c>
      <c r="AR357">
        <v>43015</v>
      </c>
      <c r="AT357">
        <v>0.9</v>
      </c>
      <c r="AU357" t="s">
        <v>3</v>
      </c>
      <c r="AV357" t="s">
        <v>89</v>
      </c>
      <c r="AX357" t="s">
        <v>2364</v>
      </c>
    </row>
    <row r="358" spans="1:50" x14ac:dyDescent="0.25">
      <c r="A358" t="s">
        <v>18</v>
      </c>
      <c r="B358" t="s">
        <v>23</v>
      </c>
      <c r="C358" t="s">
        <v>356</v>
      </c>
      <c r="D358" t="s">
        <v>356</v>
      </c>
      <c r="E358" t="s">
        <v>2069</v>
      </c>
      <c r="F358" t="s">
        <v>2074</v>
      </c>
      <c r="G358" t="s">
        <v>2077</v>
      </c>
      <c r="H358" t="s">
        <v>2084</v>
      </c>
      <c r="I358" t="s">
        <v>1893</v>
      </c>
      <c r="J358" t="s">
        <v>35</v>
      </c>
      <c r="K358">
        <v>40</v>
      </c>
      <c r="M358">
        <v>0</v>
      </c>
      <c r="N358">
        <v>530000</v>
      </c>
      <c r="O358">
        <v>0</v>
      </c>
      <c r="P358">
        <v>0</v>
      </c>
      <c r="Q358">
        <v>0</v>
      </c>
      <c r="R358">
        <v>0</v>
      </c>
      <c r="S358">
        <v>0</v>
      </c>
      <c r="T358">
        <v>0</v>
      </c>
      <c r="U358">
        <v>0</v>
      </c>
      <c r="V358">
        <v>186160</v>
      </c>
      <c r="W358">
        <v>43093</v>
      </c>
      <c r="X358">
        <v>0</v>
      </c>
      <c r="Y358">
        <v>0</v>
      </c>
      <c r="AC358" t="s">
        <v>2365</v>
      </c>
      <c r="AJ358" t="s">
        <v>2366</v>
      </c>
      <c r="AL358">
        <v>2</v>
      </c>
      <c r="AM358">
        <v>43035</v>
      </c>
      <c r="AP358">
        <v>43108</v>
      </c>
      <c r="AQ358">
        <v>43117</v>
      </c>
      <c r="AR358">
        <v>43015</v>
      </c>
      <c r="AS358">
        <v>0</v>
      </c>
      <c r="AT358">
        <v>0.6</v>
      </c>
      <c r="AU358" t="s">
        <v>3</v>
      </c>
      <c r="AV358" t="s">
        <v>89</v>
      </c>
      <c r="AW358" s="65" t="s">
        <v>2394</v>
      </c>
      <c r="AX358" t="s">
        <v>2523</v>
      </c>
    </row>
    <row r="359" spans="1:50" x14ac:dyDescent="0.25">
      <c r="A359" t="s">
        <v>18</v>
      </c>
      <c r="B359" t="s">
        <v>23</v>
      </c>
      <c r="C359" t="s">
        <v>356</v>
      </c>
      <c r="D359" t="s">
        <v>356</v>
      </c>
      <c r="E359" t="s">
        <v>2367</v>
      </c>
      <c r="F359" t="s">
        <v>292</v>
      </c>
      <c r="G359" t="s">
        <v>2077</v>
      </c>
      <c r="H359" t="s">
        <v>2083</v>
      </c>
      <c r="I359" t="s">
        <v>1893</v>
      </c>
      <c r="J359" t="s">
        <v>35</v>
      </c>
      <c r="K359">
        <v>40</v>
      </c>
      <c r="M359">
        <v>0</v>
      </c>
      <c r="N359">
        <v>530000</v>
      </c>
      <c r="O359">
        <v>0</v>
      </c>
      <c r="P359">
        <v>0</v>
      </c>
      <c r="Q359">
        <v>0</v>
      </c>
      <c r="R359">
        <v>0</v>
      </c>
      <c r="S359">
        <v>0</v>
      </c>
      <c r="T359">
        <v>0</v>
      </c>
      <c r="U359">
        <v>0</v>
      </c>
      <c r="V359">
        <v>186160</v>
      </c>
      <c r="W359">
        <v>43093</v>
      </c>
      <c r="X359">
        <v>0</v>
      </c>
      <c r="Y359">
        <v>0</v>
      </c>
      <c r="AC359" t="s">
        <v>2365</v>
      </c>
      <c r="AJ359" t="s">
        <v>2366</v>
      </c>
      <c r="AL359">
        <v>2</v>
      </c>
      <c r="AM359">
        <v>43035</v>
      </c>
      <c r="AP359">
        <v>43119</v>
      </c>
      <c r="AQ359">
        <v>43130</v>
      </c>
      <c r="AR359">
        <v>43015</v>
      </c>
      <c r="AS359">
        <v>0</v>
      </c>
      <c r="AT359">
        <v>0.6</v>
      </c>
      <c r="AU359" t="s">
        <v>3</v>
      </c>
      <c r="AV359" t="s">
        <v>89</v>
      </c>
      <c r="AW359" s="65" t="s">
        <v>2394</v>
      </c>
      <c r="AX359" t="s">
        <v>2523</v>
      </c>
    </row>
    <row r="360" spans="1:50" x14ac:dyDescent="0.25">
      <c r="A360" t="s">
        <v>18</v>
      </c>
      <c r="B360" t="s">
        <v>23</v>
      </c>
      <c r="C360" t="s">
        <v>356</v>
      </c>
      <c r="D360" t="s">
        <v>356</v>
      </c>
      <c r="E360" t="s">
        <v>2367</v>
      </c>
      <c r="F360" t="s">
        <v>292</v>
      </c>
      <c r="G360" t="s">
        <v>2077</v>
      </c>
      <c r="H360" t="s">
        <v>2083</v>
      </c>
      <c r="I360" t="s">
        <v>1893</v>
      </c>
      <c r="J360" t="s">
        <v>35</v>
      </c>
      <c r="K360">
        <v>40</v>
      </c>
      <c r="M360">
        <v>0</v>
      </c>
      <c r="N360">
        <v>530000</v>
      </c>
      <c r="O360">
        <v>250000</v>
      </c>
      <c r="P360">
        <v>280000</v>
      </c>
      <c r="Q360">
        <v>0</v>
      </c>
      <c r="R360">
        <v>0</v>
      </c>
      <c r="S360">
        <v>0</v>
      </c>
      <c r="T360">
        <v>0</v>
      </c>
      <c r="U360">
        <v>0</v>
      </c>
      <c r="V360">
        <v>186160</v>
      </c>
      <c r="W360">
        <v>42759</v>
      </c>
      <c r="X360">
        <v>58200</v>
      </c>
      <c r="Y360" t="s">
        <v>2368</v>
      </c>
      <c r="AC360" t="s">
        <v>2369</v>
      </c>
      <c r="AL360">
        <v>2</v>
      </c>
      <c r="AM360">
        <v>43035</v>
      </c>
      <c r="AP360">
        <v>43129</v>
      </c>
      <c r="AQ360">
        <v>43136</v>
      </c>
      <c r="AR360">
        <v>43015</v>
      </c>
      <c r="AS360">
        <v>0</v>
      </c>
      <c r="AT360">
        <v>0.7</v>
      </c>
      <c r="AU360" t="s">
        <v>3</v>
      </c>
      <c r="AV360" t="s">
        <v>89</v>
      </c>
      <c r="AW360" s="65" t="s">
        <v>2394</v>
      </c>
      <c r="AX360" t="s">
        <v>2524</v>
      </c>
    </row>
    <row r="361" spans="1:50" x14ac:dyDescent="0.25">
      <c r="A361" t="s">
        <v>18</v>
      </c>
      <c r="B361" t="s">
        <v>23</v>
      </c>
      <c r="C361" t="s">
        <v>356</v>
      </c>
      <c r="D361" t="s">
        <v>356</v>
      </c>
      <c r="E361" t="s">
        <v>2367</v>
      </c>
      <c r="F361" t="s">
        <v>292</v>
      </c>
      <c r="G361" t="s">
        <v>2077</v>
      </c>
      <c r="H361" t="s">
        <v>2083</v>
      </c>
      <c r="I361" t="s">
        <v>1893</v>
      </c>
      <c r="J361" t="s">
        <v>35</v>
      </c>
      <c r="K361">
        <v>40</v>
      </c>
      <c r="M361">
        <v>0</v>
      </c>
      <c r="N361">
        <v>530000</v>
      </c>
      <c r="O361">
        <v>250000</v>
      </c>
      <c r="P361">
        <v>280000</v>
      </c>
      <c r="Q361">
        <v>0</v>
      </c>
      <c r="R361">
        <v>0</v>
      </c>
      <c r="S361">
        <v>0</v>
      </c>
      <c r="T361">
        <v>0</v>
      </c>
      <c r="U361">
        <v>0</v>
      </c>
      <c r="V361">
        <v>186160</v>
      </c>
      <c r="W361">
        <v>42759</v>
      </c>
      <c r="X361">
        <v>58200</v>
      </c>
      <c r="Y361" t="s">
        <v>2368</v>
      </c>
      <c r="AC361" t="s">
        <v>2369</v>
      </c>
      <c r="AL361">
        <v>2</v>
      </c>
      <c r="AM361">
        <v>43035</v>
      </c>
      <c r="AP361">
        <v>43136</v>
      </c>
      <c r="AQ361">
        <v>43146</v>
      </c>
      <c r="AR361">
        <v>43015</v>
      </c>
      <c r="AS361">
        <v>0</v>
      </c>
      <c r="AT361">
        <v>0.7</v>
      </c>
      <c r="AU361" t="s">
        <v>3</v>
      </c>
      <c r="AV361" t="s">
        <v>89</v>
      </c>
      <c r="AW361" s="65" t="s">
        <v>2394</v>
      </c>
      <c r="AX361" t="s">
        <v>2524</v>
      </c>
    </row>
    <row r="362" spans="1:50" x14ac:dyDescent="0.25">
      <c r="A362" t="s">
        <v>18</v>
      </c>
      <c r="B362" t="s">
        <v>23</v>
      </c>
      <c r="C362" t="s">
        <v>1788</v>
      </c>
      <c r="D362" t="s">
        <v>1788</v>
      </c>
      <c r="E362" t="s">
        <v>1809</v>
      </c>
      <c r="F362" t="s">
        <v>1810</v>
      </c>
      <c r="G362" t="s">
        <v>1811</v>
      </c>
      <c r="H362" t="s">
        <v>1812</v>
      </c>
      <c r="I362" t="s">
        <v>1893</v>
      </c>
      <c r="J362" t="s">
        <v>34</v>
      </c>
      <c r="K362">
        <v>14</v>
      </c>
      <c r="M362">
        <v>0</v>
      </c>
      <c r="N362">
        <v>200000</v>
      </c>
      <c r="O362">
        <v>0</v>
      </c>
      <c r="P362">
        <v>0</v>
      </c>
      <c r="Q362">
        <v>0</v>
      </c>
      <c r="R362">
        <v>0</v>
      </c>
      <c r="S362">
        <v>0</v>
      </c>
      <c r="T362">
        <v>0</v>
      </c>
      <c r="U362">
        <v>0</v>
      </c>
      <c r="V362">
        <v>0</v>
      </c>
      <c r="W362">
        <v>0</v>
      </c>
      <c r="X362">
        <v>0</v>
      </c>
      <c r="Y362">
        <v>0</v>
      </c>
      <c r="AL362">
        <v>0</v>
      </c>
      <c r="AM362">
        <v>0</v>
      </c>
      <c r="AP362">
        <v>43045</v>
      </c>
      <c r="AR362">
        <v>43015</v>
      </c>
      <c r="AU362" t="s">
        <v>2358</v>
      </c>
      <c r="AV362" t="s">
        <v>89</v>
      </c>
      <c r="AW362" s="65" t="s">
        <v>2394</v>
      </c>
      <c r="AX362" t="s">
        <v>1895</v>
      </c>
    </row>
    <row r="363" spans="1:50" x14ac:dyDescent="0.25">
      <c r="A363" t="s">
        <v>18</v>
      </c>
      <c r="B363" t="s">
        <v>23</v>
      </c>
      <c r="C363" t="s">
        <v>1788</v>
      </c>
      <c r="D363" t="s">
        <v>1788</v>
      </c>
      <c r="E363" t="s">
        <v>1809</v>
      </c>
      <c r="F363" t="s">
        <v>1810</v>
      </c>
      <c r="G363" t="s">
        <v>1811</v>
      </c>
      <c r="H363" t="s">
        <v>1812</v>
      </c>
      <c r="I363" t="s">
        <v>1893</v>
      </c>
      <c r="J363" t="s">
        <v>34</v>
      </c>
      <c r="K363">
        <v>14</v>
      </c>
      <c r="M363">
        <v>0</v>
      </c>
      <c r="N363">
        <v>200000</v>
      </c>
      <c r="O363">
        <v>0</v>
      </c>
      <c r="P363">
        <v>0</v>
      </c>
      <c r="Q363">
        <v>0</v>
      </c>
      <c r="R363">
        <v>0</v>
      </c>
      <c r="S363">
        <v>0</v>
      </c>
      <c r="T363">
        <v>0</v>
      </c>
      <c r="U363">
        <v>0</v>
      </c>
      <c r="V363">
        <v>0</v>
      </c>
      <c r="W363">
        <v>0</v>
      </c>
      <c r="X363">
        <v>0</v>
      </c>
      <c r="Y363">
        <v>0</v>
      </c>
      <c r="AL363">
        <v>0</v>
      </c>
      <c r="AM363">
        <v>0</v>
      </c>
      <c r="AP363">
        <v>43061</v>
      </c>
      <c r="AR363">
        <v>43015</v>
      </c>
      <c r="AU363" t="s">
        <v>2358</v>
      </c>
      <c r="AV363" t="s">
        <v>89</v>
      </c>
      <c r="AW363" s="65" t="s">
        <v>2394</v>
      </c>
      <c r="AX363" t="s">
        <v>2095</v>
      </c>
    </row>
    <row r="364" spans="1:50" x14ac:dyDescent="0.25">
      <c r="A364" t="s">
        <v>18</v>
      </c>
      <c r="B364" t="s">
        <v>23</v>
      </c>
      <c r="C364" t="s">
        <v>1788</v>
      </c>
      <c r="D364" t="s">
        <v>1788</v>
      </c>
      <c r="E364" t="s">
        <v>1809</v>
      </c>
      <c r="F364" t="s">
        <v>1810</v>
      </c>
      <c r="G364" t="s">
        <v>1811</v>
      </c>
      <c r="H364" t="s">
        <v>1812</v>
      </c>
      <c r="I364" t="s">
        <v>1893</v>
      </c>
      <c r="J364" t="s">
        <v>34</v>
      </c>
      <c r="K364">
        <v>14</v>
      </c>
      <c r="M364">
        <v>0</v>
      </c>
      <c r="N364">
        <v>200000</v>
      </c>
      <c r="O364">
        <v>0</v>
      </c>
      <c r="P364">
        <v>0</v>
      </c>
      <c r="Q364">
        <v>0</v>
      </c>
      <c r="R364">
        <v>0</v>
      </c>
      <c r="S364">
        <v>0</v>
      </c>
      <c r="T364">
        <v>0</v>
      </c>
      <c r="U364">
        <v>0</v>
      </c>
      <c r="V364">
        <v>0</v>
      </c>
      <c r="W364">
        <v>0</v>
      </c>
      <c r="X364">
        <v>0</v>
      </c>
      <c r="Y364">
        <v>0</v>
      </c>
      <c r="AL364">
        <v>0</v>
      </c>
      <c r="AM364">
        <v>0</v>
      </c>
      <c r="AP364">
        <v>43063</v>
      </c>
      <c r="AR364">
        <v>43019</v>
      </c>
      <c r="AT364">
        <v>0.8</v>
      </c>
      <c r="AU364" t="s">
        <v>2358</v>
      </c>
      <c r="AV364" t="s">
        <v>89</v>
      </c>
      <c r="AW364" s="65" t="s">
        <v>2394</v>
      </c>
      <c r="AX364" t="s">
        <v>2096</v>
      </c>
    </row>
    <row r="365" spans="1:50" x14ac:dyDescent="0.25">
      <c r="A365" t="s">
        <v>18</v>
      </c>
      <c r="B365" t="s">
        <v>23</v>
      </c>
      <c r="C365" t="s">
        <v>1788</v>
      </c>
      <c r="D365" t="s">
        <v>1788</v>
      </c>
      <c r="E365" t="s">
        <v>1809</v>
      </c>
      <c r="F365" t="s">
        <v>1810</v>
      </c>
      <c r="G365" t="s">
        <v>1811</v>
      </c>
      <c r="H365" t="s">
        <v>1812</v>
      </c>
      <c r="I365" t="s">
        <v>1893</v>
      </c>
      <c r="J365" t="s">
        <v>34</v>
      </c>
      <c r="K365">
        <v>14</v>
      </c>
      <c r="M365">
        <v>0</v>
      </c>
      <c r="N365">
        <v>200000</v>
      </c>
      <c r="O365">
        <v>0</v>
      </c>
      <c r="P365">
        <v>0</v>
      </c>
      <c r="Q365">
        <v>0</v>
      </c>
      <c r="R365">
        <v>0</v>
      </c>
      <c r="S365">
        <v>0</v>
      </c>
      <c r="T365">
        <v>0</v>
      </c>
      <c r="U365">
        <v>0</v>
      </c>
      <c r="V365">
        <v>0</v>
      </c>
      <c r="W365">
        <v>0</v>
      </c>
      <c r="X365">
        <v>0</v>
      </c>
      <c r="Y365">
        <v>0</v>
      </c>
      <c r="AL365">
        <v>0</v>
      </c>
      <c r="AM365">
        <v>0</v>
      </c>
      <c r="AP365">
        <v>43066</v>
      </c>
      <c r="AR365">
        <v>43015</v>
      </c>
      <c r="AU365" t="s">
        <v>2358</v>
      </c>
      <c r="AV365" t="s">
        <v>89</v>
      </c>
      <c r="AW365" s="65" t="s">
        <v>2394</v>
      </c>
      <c r="AX365" t="s">
        <v>2097</v>
      </c>
    </row>
    <row r="366" spans="1:50" x14ac:dyDescent="0.25">
      <c r="A366" t="s">
        <v>18</v>
      </c>
      <c r="B366" t="s">
        <v>23</v>
      </c>
      <c r="C366" t="s">
        <v>1788</v>
      </c>
      <c r="D366" t="s">
        <v>1788</v>
      </c>
      <c r="E366" t="s">
        <v>1809</v>
      </c>
      <c r="F366" t="s">
        <v>1810</v>
      </c>
      <c r="G366" t="s">
        <v>1811</v>
      </c>
      <c r="H366" t="s">
        <v>1812</v>
      </c>
      <c r="I366" t="s">
        <v>1893</v>
      </c>
      <c r="J366" t="s">
        <v>34</v>
      </c>
      <c r="K366">
        <v>14</v>
      </c>
      <c r="M366">
        <v>0</v>
      </c>
      <c r="N366">
        <v>200000</v>
      </c>
      <c r="O366">
        <v>0</v>
      </c>
      <c r="P366">
        <v>0</v>
      </c>
      <c r="Q366">
        <v>0</v>
      </c>
      <c r="R366">
        <v>0</v>
      </c>
      <c r="S366">
        <v>0</v>
      </c>
      <c r="T366">
        <v>0</v>
      </c>
      <c r="U366">
        <v>0</v>
      </c>
      <c r="V366">
        <v>0</v>
      </c>
      <c r="W366">
        <v>0</v>
      </c>
      <c r="X366">
        <v>0</v>
      </c>
      <c r="Y366">
        <v>0</v>
      </c>
      <c r="AJ366" t="s">
        <v>2370</v>
      </c>
      <c r="AL366">
        <v>0</v>
      </c>
      <c r="AM366">
        <v>0</v>
      </c>
      <c r="AN366">
        <v>0</v>
      </c>
      <c r="AP366">
        <v>43110</v>
      </c>
      <c r="AQ366">
        <v>0</v>
      </c>
      <c r="AR366">
        <v>43015</v>
      </c>
      <c r="AS366">
        <v>0</v>
      </c>
      <c r="AT366">
        <v>0.5</v>
      </c>
      <c r="AU366" t="s">
        <v>2358</v>
      </c>
      <c r="AV366" t="s">
        <v>89</v>
      </c>
      <c r="AW366" s="65" t="s">
        <v>2394</v>
      </c>
      <c r="AX366" t="s">
        <v>2371</v>
      </c>
    </row>
    <row r="367" spans="1:50" x14ac:dyDescent="0.25">
      <c r="A367" t="s">
        <v>18</v>
      </c>
      <c r="B367" t="s">
        <v>23</v>
      </c>
      <c r="C367" t="s">
        <v>1789</v>
      </c>
      <c r="D367" t="s">
        <v>1789</v>
      </c>
      <c r="E367" t="s">
        <v>346</v>
      </c>
      <c r="F367" t="s">
        <v>292</v>
      </c>
      <c r="G367" t="s">
        <v>450</v>
      </c>
      <c r="H367" t="s">
        <v>491</v>
      </c>
      <c r="I367" t="s">
        <v>1893</v>
      </c>
      <c r="J367" t="s">
        <v>29</v>
      </c>
      <c r="K367">
        <v>24</v>
      </c>
      <c r="M367">
        <v>955</v>
      </c>
      <c r="N367">
        <v>850000</v>
      </c>
      <c r="O367">
        <v>250000</v>
      </c>
      <c r="P367">
        <v>400000</v>
      </c>
      <c r="Q367">
        <v>0</v>
      </c>
      <c r="R367">
        <v>20000</v>
      </c>
      <c r="S367">
        <v>40000</v>
      </c>
      <c r="T367">
        <v>0</v>
      </c>
      <c r="U367">
        <v>0</v>
      </c>
      <c r="V367">
        <v>0</v>
      </c>
      <c r="AM367">
        <v>43032</v>
      </c>
      <c r="AP367">
        <v>43024</v>
      </c>
      <c r="AR367">
        <v>43015</v>
      </c>
      <c r="AT367">
        <v>0.6</v>
      </c>
      <c r="AU367" t="s">
        <v>2358</v>
      </c>
      <c r="AV367" t="s">
        <v>89</v>
      </c>
      <c r="AX367" t="s">
        <v>1896</v>
      </c>
    </row>
    <row r="368" spans="1:50" x14ac:dyDescent="0.25">
      <c r="A368" t="s">
        <v>18</v>
      </c>
      <c r="B368" t="s">
        <v>23</v>
      </c>
      <c r="C368" t="s">
        <v>1789</v>
      </c>
      <c r="D368" t="s">
        <v>1789</v>
      </c>
      <c r="E368" t="s">
        <v>346</v>
      </c>
      <c r="F368" t="s">
        <v>292</v>
      </c>
      <c r="G368" t="s">
        <v>450</v>
      </c>
      <c r="H368" t="s">
        <v>491</v>
      </c>
      <c r="I368" t="s">
        <v>1893</v>
      </c>
      <c r="J368" t="s">
        <v>29</v>
      </c>
      <c r="K368">
        <v>24</v>
      </c>
      <c r="M368">
        <v>955</v>
      </c>
      <c r="N368">
        <v>850000</v>
      </c>
      <c r="O368">
        <v>250000</v>
      </c>
      <c r="P368">
        <v>400000</v>
      </c>
      <c r="Q368">
        <v>0</v>
      </c>
      <c r="R368">
        <v>20000</v>
      </c>
      <c r="S368">
        <v>40000</v>
      </c>
      <c r="T368">
        <v>0</v>
      </c>
      <c r="U368">
        <v>0</v>
      </c>
      <c r="V368">
        <v>0</v>
      </c>
      <c r="AM368">
        <v>43032</v>
      </c>
      <c r="AP368">
        <v>43024</v>
      </c>
      <c r="AR368">
        <v>43015</v>
      </c>
      <c r="AT368">
        <v>0.6</v>
      </c>
      <c r="AU368" t="s">
        <v>2358</v>
      </c>
      <c r="AV368" t="s">
        <v>89</v>
      </c>
      <c r="AX368" t="s">
        <v>1896</v>
      </c>
    </row>
    <row r="369" spans="1:50" x14ac:dyDescent="0.25">
      <c r="A369" t="s">
        <v>18</v>
      </c>
      <c r="B369" t="s">
        <v>23</v>
      </c>
      <c r="C369" t="s">
        <v>1789</v>
      </c>
      <c r="D369" t="s">
        <v>1789</v>
      </c>
      <c r="E369" t="s">
        <v>2070</v>
      </c>
      <c r="F369" t="s">
        <v>2075</v>
      </c>
      <c r="G369" t="s">
        <v>450</v>
      </c>
      <c r="H369" t="s">
        <v>2085</v>
      </c>
      <c r="I369" t="s">
        <v>1893</v>
      </c>
      <c r="J369" t="s">
        <v>29</v>
      </c>
      <c r="K369">
        <v>24</v>
      </c>
      <c r="M369">
        <v>955</v>
      </c>
      <c r="N369">
        <v>850000</v>
      </c>
      <c r="O369">
        <v>250000</v>
      </c>
      <c r="P369">
        <v>400000</v>
      </c>
      <c r="Q369">
        <v>0</v>
      </c>
      <c r="R369">
        <v>20000</v>
      </c>
      <c r="S369">
        <v>40000</v>
      </c>
      <c r="T369">
        <v>0</v>
      </c>
      <c r="U369">
        <v>0</v>
      </c>
      <c r="V369">
        <v>0</v>
      </c>
      <c r="AM369">
        <v>43032</v>
      </c>
      <c r="AP369">
        <v>43024</v>
      </c>
      <c r="AR369">
        <v>43015</v>
      </c>
      <c r="AT369">
        <v>0.6</v>
      </c>
      <c r="AU369" t="s">
        <v>2358</v>
      </c>
      <c r="AV369" t="s">
        <v>89</v>
      </c>
      <c r="AX369" t="s">
        <v>1896</v>
      </c>
    </row>
    <row r="370" spans="1:50" x14ac:dyDescent="0.25">
      <c r="A370" t="s">
        <v>18</v>
      </c>
      <c r="B370" t="s">
        <v>23</v>
      </c>
      <c r="C370" t="s">
        <v>1789</v>
      </c>
      <c r="D370" t="s">
        <v>1789</v>
      </c>
      <c r="E370" t="s">
        <v>2070</v>
      </c>
      <c r="F370" t="s">
        <v>2075</v>
      </c>
      <c r="G370" t="s">
        <v>450</v>
      </c>
      <c r="H370" t="s">
        <v>2085</v>
      </c>
      <c r="I370" t="s">
        <v>1893</v>
      </c>
      <c r="J370" t="s">
        <v>29</v>
      </c>
      <c r="K370">
        <v>24</v>
      </c>
      <c r="M370">
        <v>955</v>
      </c>
      <c r="N370">
        <v>850000</v>
      </c>
      <c r="O370">
        <v>250000</v>
      </c>
      <c r="P370">
        <v>400000</v>
      </c>
      <c r="Q370">
        <v>0</v>
      </c>
      <c r="R370">
        <v>20000</v>
      </c>
      <c r="S370">
        <v>40000</v>
      </c>
      <c r="T370">
        <v>0</v>
      </c>
      <c r="U370">
        <v>0</v>
      </c>
      <c r="V370">
        <v>755</v>
      </c>
      <c r="W370">
        <v>43048</v>
      </c>
      <c r="AM370">
        <v>43032</v>
      </c>
      <c r="AP370">
        <v>43055</v>
      </c>
      <c r="AR370">
        <v>43014</v>
      </c>
      <c r="AT370">
        <v>0.6</v>
      </c>
      <c r="AU370" t="s">
        <v>2358</v>
      </c>
      <c r="AV370" t="s">
        <v>10</v>
      </c>
      <c r="AW370" s="65" t="s">
        <v>644</v>
      </c>
      <c r="AX370" t="s">
        <v>2098</v>
      </c>
    </row>
    <row r="371" spans="1:50" x14ac:dyDescent="0.25">
      <c r="A371" t="s">
        <v>18</v>
      </c>
      <c r="B371" t="s">
        <v>23</v>
      </c>
      <c r="C371" t="s">
        <v>1789</v>
      </c>
      <c r="D371" t="s">
        <v>1789</v>
      </c>
      <c r="E371" t="s">
        <v>2070</v>
      </c>
      <c r="F371" t="s">
        <v>2075</v>
      </c>
      <c r="G371" t="s">
        <v>450</v>
      </c>
      <c r="H371" t="s">
        <v>2085</v>
      </c>
      <c r="I371" t="s">
        <v>1893</v>
      </c>
      <c r="J371" t="s">
        <v>29</v>
      </c>
      <c r="K371">
        <v>24</v>
      </c>
      <c r="M371">
        <v>955</v>
      </c>
      <c r="N371">
        <v>850000</v>
      </c>
      <c r="O371">
        <v>250000</v>
      </c>
      <c r="P371">
        <v>400000</v>
      </c>
      <c r="Q371">
        <v>0</v>
      </c>
      <c r="R371">
        <v>20000</v>
      </c>
      <c r="S371">
        <v>40000</v>
      </c>
      <c r="T371">
        <v>0</v>
      </c>
      <c r="U371">
        <v>0</v>
      </c>
      <c r="V371">
        <v>0</v>
      </c>
      <c r="AM371">
        <v>43032</v>
      </c>
      <c r="AP371">
        <v>43028</v>
      </c>
      <c r="AR371">
        <v>43014</v>
      </c>
      <c r="AT371">
        <v>0.6</v>
      </c>
      <c r="AU371" t="s">
        <v>2358</v>
      </c>
      <c r="AV371" t="s">
        <v>10</v>
      </c>
      <c r="AW371" s="65" t="s">
        <v>644</v>
      </c>
      <c r="AX371" t="s">
        <v>2099</v>
      </c>
    </row>
    <row r="372" spans="1:50" x14ac:dyDescent="0.25">
      <c r="A372" t="s">
        <v>18</v>
      </c>
      <c r="B372" t="s">
        <v>23</v>
      </c>
      <c r="C372" t="s">
        <v>1789</v>
      </c>
      <c r="D372" t="s">
        <v>1789</v>
      </c>
      <c r="E372" t="s">
        <v>2070</v>
      </c>
      <c r="F372" t="s">
        <v>2075</v>
      </c>
      <c r="G372" t="s">
        <v>450</v>
      </c>
      <c r="H372" t="s">
        <v>2085</v>
      </c>
      <c r="I372" t="s">
        <v>1893</v>
      </c>
      <c r="J372" t="s">
        <v>29</v>
      </c>
      <c r="K372">
        <v>24</v>
      </c>
      <c r="M372">
        <v>955</v>
      </c>
      <c r="N372">
        <v>850000</v>
      </c>
      <c r="O372">
        <v>250000</v>
      </c>
      <c r="P372">
        <v>400000</v>
      </c>
      <c r="Q372">
        <v>0</v>
      </c>
      <c r="R372">
        <v>20000</v>
      </c>
      <c r="S372">
        <v>40000</v>
      </c>
      <c r="T372">
        <v>0</v>
      </c>
      <c r="U372">
        <v>0</v>
      </c>
      <c r="V372">
        <v>0</v>
      </c>
      <c r="AM372">
        <v>43032</v>
      </c>
      <c r="AP372">
        <v>43066</v>
      </c>
      <c r="AR372">
        <v>43014</v>
      </c>
      <c r="AT372">
        <v>0.6</v>
      </c>
      <c r="AU372" t="s">
        <v>2358</v>
      </c>
      <c r="AV372" t="s">
        <v>10</v>
      </c>
      <c r="AW372" s="65" t="s">
        <v>644</v>
      </c>
      <c r="AX372" t="s">
        <v>2100</v>
      </c>
    </row>
    <row r="373" spans="1:50" x14ac:dyDescent="0.25">
      <c r="A373" t="s">
        <v>18</v>
      </c>
      <c r="B373" t="s">
        <v>23</v>
      </c>
      <c r="C373" t="s">
        <v>1789</v>
      </c>
      <c r="D373" t="s">
        <v>1789</v>
      </c>
      <c r="E373" t="s">
        <v>2070</v>
      </c>
      <c r="F373" t="s">
        <v>2075</v>
      </c>
      <c r="G373" t="s">
        <v>2078</v>
      </c>
      <c r="H373" t="s">
        <v>2085</v>
      </c>
      <c r="I373" t="s">
        <v>1893</v>
      </c>
      <c r="J373" t="s">
        <v>29</v>
      </c>
      <c r="K373">
        <v>24</v>
      </c>
      <c r="M373">
        <v>955</v>
      </c>
      <c r="N373">
        <v>850000</v>
      </c>
      <c r="O373">
        <v>250000</v>
      </c>
      <c r="P373">
        <v>400000</v>
      </c>
      <c r="Q373">
        <v>0</v>
      </c>
      <c r="R373">
        <v>50000</v>
      </c>
      <c r="S373">
        <v>150000</v>
      </c>
      <c r="T373">
        <v>0</v>
      </c>
      <c r="U373">
        <v>0</v>
      </c>
      <c r="V373">
        <v>0</v>
      </c>
      <c r="AC373" t="s">
        <v>2365</v>
      </c>
      <c r="AJ373" t="s">
        <v>2525</v>
      </c>
      <c r="AL373">
        <v>2</v>
      </c>
      <c r="AM373">
        <v>43032</v>
      </c>
      <c r="AN373">
        <v>43055</v>
      </c>
      <c r="AP373">
        <v>43089</v>
      </c>
      <c r="AQ373">
        <v>43115</v>
      </c>
      <c r="AR373">
        <v>43014</v>
      </c>
      <c r="AS373">
        <v>0</v>
      </c>
      <c r="AT373">
        <v>0.6</v>
      </c>
      <c r="AU373" t="s">
        <v>2358</v>
      </c>
      <c r="AV373" t="s">
        <v>10</v>
      </c>
      <c r="AW373" s="65" t="s">
        <v>644</v>
      </c>
      <c r="AX373" t="s">
        <v>2101</v>
      </c>
    </row>
    <row r="374" spans="1:50" x14ac:dyDescent="0.25">
      <c r="A374" t="s">
        <v>18</v>
      </c>
      <c r="B374" t="s">
        <v>23</v>
      </c>
      <c r="C374" t="s">
        <v>1789</v>
      </c>
      <c r="D374" t="s">
        <v>1789</v>
      </c>
      <c r="E374" t="s">
        <v>2070</v>
      </c>
      <c r="F374" t="s">
        <v>2075</v>
      </c>
      <c r="G374" t="s">
        <v>2078</v>
      </c>
      <c r="H374" t="s">
        <v>2085</v>
      </c>
      <c r="I374" t="s">
        <v>1893</v>
      </c>
      <c r="J374" t="s">
        <v>29</v>
      </c>
      <c r="K374">
        <v>24</v>
      </c>
      <c r="M374">
        <v>955</v>
      </c>
      <c r="N374">
        <v>850000</v>
      </c>
      <c r="O374">
        <v>250000</v>
      </c>
      <c r="P374">
        <v>400000</v>
      </c>
      <c r="Q374">
        <v>0</v>
      </c>
      <c r="R374">
        <v>50000</v>
      </c>
      <c r="S374">
        <v>150000</v>
      </c>
      <c r="T374">
        <v>0</v>
      </c>
      <c r="U374">
        <v>0</v>
      </c>
      <c r="V374">
        <v>0</v>
      </c>
      <c r="AJ374" t="s">
        <v>2525</v>
      </c>
      <c r="AL374">
        <v>2</v>
      </c>
      <c r="AM374">
        <v>43032</v>
      </c>
      <c r="AN374">
        <v>43055</v>
      </c>
      <c r="AP374">
        <v>43137</v>
      </c>
      <c r="AQ374">
        <v>43146</v>
      </c>
      <c r="AR374">
        <v>43014</v>
      </c>
      <c r="AS374">
        <v>0</v>
      </c>
      <c r="AT374">
        <v>0.6</v>
      </c>
      <c r="AU374" t="s">
        <v>2358</v>
      </c>
      <c r="AV374" t="s">
        <v>10</v>
      </c>
      <c r="AW374" s="65" t="s">
        <v>644</v>
      </c>
      <c r="AX374" t="s">
        <v>2526</v>
      </c>
    </row>
    <row r="375" spans="1:50" x14ac:dyDescent="0.25">
      <c r="A375" t="s">
        <v>18</v>
      </c>
      <c r="B375" t="s">
        <v>23</v>
      </c>
      <c r="C375" t="s">
        <v>352</v>
      </c>
      <c r="D375" t="s">
        <v>352</v>
      </c>
      <c r="E375" t="s">
        <v>409</v>
      </c>
      <c r="F375" t="s">
        <v>1813</v>
      </c>
      <c r="G375" t="s">
        <v>454</v>
      </c>
      <c r="H375" t="s">
        <v>494</v>
      </c>
      <c r="I375" t="s">
        <v>1893</v>
      </c>
      <c r="J375" t="s">
        <v>36</v>
      </c>
      <c r="K375">
        <v>90</v>
      </c>
      <c r="N375">
        <v>1500000</v>
      </c>
      <c r="AM375">
        <v>42934</v>
      </c>
      <c r="AV375" t="s">
        <v>10</v>
      </c>
      <c r="AW375" s="65" t="s">
        <v>644</v>
      </c>
      <c r="AX375" t="s">
        <v>1897</v>
      </c>
    </row>
    <row r="376" spans="1:50" x14ac:dyDescent="0.25">
      <c r="A376" t="s">
        <v>18</v>
      </c>
      <c r="B376" t="s">
        <v>23</v>
      </c>
      <c r="C376" t="s">
        <v>352</v>
      </c>
      <c r="D376" t="s">
        <v>352</v>
      </c>
      <c r="E376" t="s">
        <v>409</v>
      </c>
      <c r="F376" t="s">
        <v>1813</v>
      </c>
      <c r="G376" t="s">
        <v>454</v>
      </c>
      <c r="H376" t="s">
        <v>494</v>
      </c>
      <c r="I376" t="s">
        <v>1893</v>
      </c>
      <c r="J376" t="s">
        <v>36</v>
      </c>
      <c r="K376">
        <v>90</v>
      </c>
      <c r="N376">
        <v>1500000</v>
      </c>
      <c r="AM376">
        <v>42983</v>
      </c>
      <c r="AV376" t="s">
        <v>10</v>
      </c>
      <c r="AW376" s="65" t="s">
        <v>644</v>
      </c>
    </row>
    <row r="377" spans="1:50" x14ac:dyDescent="0.25">
      <c r="A377" t="s">
        <v>18</v>
      </c>
      <c r="B377" t="s">
        <v>23</v>
      </c>
      <c r="C377" t="s">
        <v>352</v>
      </c>
      <c r="D377" t="s">
        <v>352</v>
      </c>
      <c r="E377" t="s">
        <v>409</v>
      </c>
      <c r="F377" t="s">
        <v>1813</v>
      </c>
      <c r="G377" t="s">
        <v>454</v>
      </c>
      <c r="H377" t="s">
        <v>494</v>
      </c>
      <c r="I377" t="s">
        <v>1893</v>
      </c>
      <c r="J377" t="s">
        <v>36</v>
      </c>
      <c r="K377">
        <v>90</v>
      </c>
      <c r="N377">
        <v>1500000</v>
      </c>
      <c r="AM377">
        <v>43020</v>
      </c>
      <c r="AV377" t="s">
        <v>10</v>
      </c>
      <c r="AW377" s="65" t="s">
        <v>644</v>
      </c>
    </row>
    <row r="378" spans="1:50" x14ac:dyDescent="0.25">
      <c r="A378" t="s">
        <v>18</v>
      </c>
      <c r="B378" t="s">
        <v>23</v>
      </c>
      <c r="C378" t="s">
        <v>352</v>
      </c>
      <c r="D378" t="s">
        <v>352</v>
      </c>
      <c r="E378" t="s">
        <v>409</v>
      </c>
      <c r="F378" t="s">
        <v>1813</v>
      </c>
      <c r="G378" t="s">
        <v>454</v>
      </c>
      <c r="H378" t="s">
        <v>494</v>
      </c>
      <c r="I378" t="s">
        <v>1893</v>
      </c>
      <c r="J378" t="s">
        <v>36</v>
      </c>
      <c r="K378">
        <v>90</v>
      </c>
      <c r="N378">
        <v>1500000</v>
      </c>
      <c r="AM378">
        <v>43057</v>
      </c>
      <c r="AV378" t="s">
        <v>10</v>
      </c>
      <c r="AW378" s="65" t="s">
        <v>644</v>
      </c>
    </row>
    <row r="379" spans="1:50" x14ac:dyDescent="0.25">
      <c r="A379" t="s">
        <v>18</v>
      </c>
      <c r="B379" t="s">
        <v>23</v>
      </c>
      <c r="C379" t="s">
        <v>352</v>
      </c>
      <c r="D379" t="s">
        <v>352</v>
      </c>
      <c r="E379" t="s">
        <v>409</v>
      </c>
      <c r="F379" t="s">
        <v>1813</v>
      </c>
      <c r="G379" t="s">
        <v>454</v>
      </c>
      <c r="H379" t="s">
        <v>494</v>
      </c>
      <c r="I379" t="s">
        <v>1893</v>
      </c>
      <c r="J379" t="s">
        <v>36</v>
      </c>
      <c r="K379">
        <v>90</v>
      </c>
      <c r="N379">
        <v>1500000</v>
      </c>
      <c r="AM379">
        <v>43062</v>
      </c>
      <c r="AT379">
        <v>1</v>
      </c>
      <c r="AU379" t="s">
        <v>2372</v>
      </c>
      <c r="AV379" t="s">
        <v>10</v>
      </c>
      <c r="AW379" s="65" t="s">
        <v>644</v>
      </c>
    </row>
    <row r="380" spans="1:50" x14ac:dyDescent="0.25">
      <c r="A380" t="s">
        <v>18</v>
      </c>
      <c r="B380" t="s">
        <v>23</v>
      </c>
      <c r="C380" t="s">
        <v>352</v>
      </c>
      <c r="D380" t="s">
        <v>352</v>
      </c>
      <c r="E380" t="s">
        <v>409</v>
      </c>
      <c r="F380" t="s">
        <v>1813</v>
      </c>
      <c r="G380" t="s">
        <v>454</v>
      </c>
      <c r="H380" t="s">
        <v>494</v>
      </c>
      <c r="I380" t="s">
        <v>1893</v>
      </c>
      <c r="J380" t="s">
        <v>36</v>
      </c>
      <c r="K380">
        <v>90</v>
      </c>
      <c r="N380">
        <v>1500000</v>
      </c>
      <c r="AM380">
        <v>43136</v>
      </c>
      <c r="AP380">
        <v>43136</v>
      </c>
      <c r="AQ380">
        <v>43146</v>
      </c>
      <c r="AT380">
        <v>1</v>
      </c>
      <c r="AU380" t="s">
        <v>2372</v>
      </c>
      <c r="AV380" t="s">
        <v>10</v>
      </c>
      <c r="AW380" s="65" t="s">
        <v>644</v>
      </c>
      <c r="AX380" t="s">
        <v>2527</v>
      </c>
    </row>
    <row r="381" spans="1:50" x14ac:dyDescent="0.25">
      <c r="A381" t="s">
        <v>18</v>
      </c>
      <c r="B381" t="s">
        <v>23</v>
      </c>
      <c r="C381" t="s">
        <v>1790</v>
      </c>
      <c r="D381" t="s">
        <v>1790</v>
      </c>
      <c r="E381" t="s">
        <v>395</v>
      </c>
      <c r="F381" t="s">
        <v>209</v>
      </c>
      <c r="G381" t="s">
        <v>1814</v>
      </c>
      <c r="H381" t="s">
        <v>1815</v>
      </c>
      <c r="I381" t="s">
        <v>1893</v>
      </c>
      <c r="J381" t="s">
        <v>36</v>
      </c>
      <c r="K381">
        <v>35</v>
      </c>
      <c r="M381">
        <v>0</v>
      </c>
      <c r="N381">
        <v>1100000</v>
      </c>
      <c r="O381">
        <v>450000</v>
      </c>
      <c r="P381">
        <v>400000</v>
      </c>
      <c r="Q381">
        <v>0</v>
      </c>
      <c r="R381">
        <v>0</v>
      </c>
      <c r="S381">
        <v>250000</v>
      </c>
      <c r="T381">
        <v>0</v>
      </c>
      <c r="U381">
        <v>0</v>
      </c>
      <c r="V381">
        <v>281196</v>
      </c>
      <c r="W381" t="s">
        <v>1889</v>
      </c>
      <c r="AM381">
        <v>42934</v>
      </c>
      <c r="AP381">
        <v>43028</v>
      </c>
      <c r="AR381">
        <v>43014</v>
      </c>
      <c r="AT381">
        <v>0.8</v>
      </c>
      <c r="AU381" t="s">
        <v>3</v>
      </c>
      <c r="AV381" t="s">
        <v>89</v>
      </c>
      <c r="AW381" t="s">
        <v>2373</v>
      </c>
      <c r="AX381" t="s">
        <v>1898</v>
      </c>
    </row>
    <row r="382" spans="1:50" x14ac:dyDescent="0.25">
      <c r="A382" t="s">
        <v>18</v>
      </c>
      <c r="B382" t="s">
        <v>23</v>
      </c>
      <c r="C382" t="s">
        <v>1790</v>
      </c>
      <c r="D382" t="s">
        <v>1790</v>
      </c>
      <c r="E382" t="s">
        <v>395</v>
      </c>
      <c r="F382" t="s">
        <v>209</v>
      </c>
      <c r="G382" t="s">
        <v>1814</v>
      </c>
      <c r="H382" t="s">
        <v>1815</v>
      </c>
      <c r="I382" t="s">
        <v>1893</v>
      </c>
      <c r="J382" t="s">
        <v>36</v>
      </c>
      <c r="K382">
        <v>35</v>
      </c>
      <c r="M382">
        <v>0</v>
      </c>
      <c r="N382">
        <v>1100000</v>
      </c>
      <c r="O382">
        <v>450000</v>
      </c>
      <c r="P382">
        <v>400000</v>
      </c>
      <c r="Q382">
        <v>0</v>
      </c>
      <c r="R382">
        <v>0</v>
      </c>
      <c r="S382">
        <v>250000</v>
      </c>
      <c r="T382">
        <v>0</v>
      </c>
      <c r="U382">
        <v>0</v>
      </c>
      <c r="V382">
        <v>281196</v>
      </c>
      <c r="W382" t="s">
        <v>1889</v>
      </c>
      <c r="AM382">
        <v>43028</v>
      </c>
      <c r="AP382">
        <v>40840</v>
      </c>
      <c r="AR382">
        <v>43014</v>
      </c>
      <c r="AT382">
        <v>0.8</v>
      </c>
      <c r="AU382" t="s">
        <v>3</v>
      </c>
      <c r="AV382" t="s">
        <v>89</v>
      </c>
      <c r="AW382" t="s">
        <v>2373</v>
      </c>
      <c r="AX382" t="s">
        <v>1898</v>
      </c>
    </row>
    <row r="383" spans="1:50" x14ac:dyDescent="0.25">
      <c r="A383" t="s">
        <v>18</v>
      </c>
      <c r="B383" t="s">
        <v>23</v>
      </c>
      <c r="C383" t="s">
        <v>1790</v>
      </c>
      <c r="D383" t="s">
        <v>1790</v>
      </c>
      <c r="E383" t="s">
        <v>395</v>
      </c>
      <c r="F383" t="s">
        <v>209</v>
      </c>
      <c r="G383" t="s">
        <v>1814</v>
      </c>
      <c r="H383" t="s">
        <v>1815</v>
      </c>
      <c r="I383" t="s">
        <v>1893</v>
      </c>
      <c r="J383" t="s">
        <v>36</v>
      </c>
      <c r="K383">
        <v>35</v>
      </c>
      <c r="M383">
        <v>0</v>
      </c>
      <c r="N383">
        <v>1100000</v>
      </c>
      <c r="O383">
        <v>450000</v>
      </c>
      <c r="P383">
        <v>400000</v>
      </c>
      <c r="Q383">
        <v>0</v>
      </c>
      <c r="R383">
        <v>0</v>
      </c>
      <c r="S383">
        <v>250000</v>
      </c>
      <c r="T383">
        <v>0</v>
      </c>
      <c r="U383">
        <v>0</v>
      </c>
      <c r="V383">
        <v>281196</v>
      </c>
      <c r="W383" t="s">
        <v>1889</v>
      </c>
      <c r="AM383">
        <v>43028</v>
      </c>
      <c r="AP383">
        <v>43055</v>
      </c>
      <c r="AR383">
        <v>43014</v>
      </c>
      <c r="AT383">
        <v>0.8</v>
      </c>
      <c r="AU383" t="s">
        <v>3</v>
      </c>
      <c r="AV383" t="s">
        <v>89</v>
      </c>
      <c r="AW383" t="s">
        <v>2373</v>
      </c>
      <c r="AX383" t="s">
        <v>1898</v>
      </c>
    </row>
    <row r="384" spans="1:50" x14ac:dyDescent="0.25">
      <c r="A384" t="s">
        <v>18</v>
      </c>
      <c r="B384" t="s">
        <v>23</v>
      </c>
      <c r="C384" t="s">
        <v>1790</v>
      </c>
      <c r="D384" t="s">
        <v>1790</v>
      </c>
      <c r="E384" t="s">
        <v>395</v>
      </c>
      <c r="F384" t="s">
        <v>209</v>
      </c>
      <c r="G384" t="s">
        <v>1814</v>
      </c>
      <c r="H384" t="s">
        <v>1815</v>
      </c>
      <c r="I384" t="s">
        <v>1893</v>
      </c>
      <c r="J384" t="s">
        <v>36</v>
      </c>
      <c r="K384">
        <v>35</v>
      </c>
      <c r="M384">
        <v>0</v>
      </c>
      <c r="N384">
        <v>1100000</v>
      </c>
      <c r="O384">
        <v>450000</v>
      </c>
      <c r="P384">
        <v>400000</v>
      </c>
      <c r="Q384">
        <v>0</v>
      </c>
      <c r="R384">
        <v>0</v>
      </c>
      <c r="S384">
        <v>250000</v>
      </c>
      <c r="T384">
        <v>0</v>
      </c>
      <c r="U384">
        <v>0</v>
      </c>
      <c r="V384">
        <v>281196</v>
      </c>
      <c r="W384" t="s">
        <v>1889</v>
      </c>
      <c r="AM384">
        <v>43028</v>
      </c>
      <c r="AP384">
        <v>43060</v>
      </c>
      <c r="AR384">
        <v>43014</v>
      </c>
      <c r="AT384">
        <v>0.8</v>
      </c>
      <c r="AU384" t="s">
        <v>3</v>
      </c>
      <c r="AV384" t="s">
        <v>89</v>
      </c>
      <c r="AW384" t="s">
        <v>2373</v>
      </c>
      <c r="AX384" t="s">
        <v>2102</v>
      </c>
    </row>
    <row r="385" spans="1:50" x14ac:dyDescent="0.25">
      <c r="A385" t="s">
        <v>18</v>
      </c>
      <c r="B385" t="s">
        <v>23</v>
      </c>
      <c r="C385" t="s">
        <v>1790</v>
      </c>
      <c r="D385" t="s">
        <v>1790</v>
      </c>
      <c r="E385" t="s">
        <v>2071</v>
      </c>
      <c r="F385" t="s">
        <v>209</v>
      </c>
      <c r="G385" t="s">
        <v>2079</v>
      </c>
      <c r="H385" t="s">
        <v>2086</v>
      </c>
      <c r="I385" t="s">
        <v>1893</v>
      </c>
      <c r="J385" t="s">
        <v>36</v>
      </c>
      <c r="K385">
        <v>35</v>
      </c>
      <c r="M385">
        <v>0</v>
      </c>
      <c r="N385">
        <v>1100000</v>
      </c>
      <c r="O385">
        <v>450000</v>
      </c>
      <c r="P385">
        <v>400000</v>
      </c>
      <c r="Q385">
        <v>0</v>
      </c>
      <c r="R385">
        <v>0</v>
      </c>
      <c r="S385">
        <v>250000</v>
      </c>
      <c r="T385">
        <v>0</v>
      </c>
      <c r="U385">
        <v>0</v>
      </c>
      <c r="V385">
        <v>281196</v>
      </c>
      <c r="W385" t="s">
        <v>1889</v>
      </c>
      <c r="AM385">
        <v>43028</v>
      </c>
      <c r="AP385">
        <v>43443</v>
      </c>
      <c r="AR385">
        <v>43014</v>
      </c>
      <c r="AT385">
        <v>0.8</v>
      </c>
      <c r="AU385" t="s">
        <v>3</v>
      </c>
      <c r="AV385" t="s">
        <v>89</v>
      </c>
      <c r="AW385" t="s">
        <v>2373</v>
      </c>
      <c r="AX385" t="s">
        <v>2103</v>
      </c>
    </row>
    <row r="386" spans="1:50" x14ac:dyDescent="0.25">
      <c r="A386" t="s">
        <v>18</v>
      </c>
      <c r="B386" t="s">
        <v>23</v>
      </c>
      <c r="C386" t="s">
        <v>1790</v>
      </c>
      <c r="D386" t="s">
        <v>1790</v>
      </c>
      <c r="E386" t="s">
        <v>2071</v>
      </c>
      <c r="F386" t="s">
        <v>209</v>
      </c>
      <c r="G386" t="s">
        <v>2079</v>
      </c>
      <c r="H386" t="s">
        <v>2086</v>
      </c>
      <c r="I386" t="s">
        <v>1893</v>
      </c>
      <c r="J386" t="s">
        <v>36</v>
      </c>
      <c r="K386">
        <v>35</v>
      </c>
      <c r="M386">
        <v>0</v>
      </c>
      <c r="N386">
        <v>1100000</v>
      </c>
      <c r="O386">
        <v>450000</v>
      </c>
      <c r="P386">
        <v>400000</v>
      </c>
      <c r="Q386">
        <v>0</v>
      </c>
      <c r="R386">
        <v>0</v>
      </c>
      <c r="S386">
        <v>250000</v>
      </c>
      <c r="T386">
        <v>0</v>
      </c>
      <c r="U386">
        <v>50000</v>
      </c>
      <c r="V386">
        <v>281196</v>
      </c>
      <c r="W386">
        <v>43034</v>
      </c>
      <c r="X386">
        <v>0</v>
      </c>
      <c r="Y386">
        <v>0</v>
      </c>
      <c r="AJ386" t="s">
        <v>2374</v>
      </c>
      <c r="AL386">
        <v>3</v>
      </c>
      <c r="AM386">
        <v>43028</v>
      </c>
      <c r="AN386">
        <v>43053</v>
      </c>
      <c r="AO386">
        <v>43138</v>
      </c>
      <c r="AP386">
        <v>43108</v>
      </c>
      <c r="AQ386">
        <v>43115</v>
      </c>
      <c r="AR386">
        <v>43014</v>
      </c>
      <c r="AT386">
        <v>0.8</v>
      </c>
      <c r="AU386" t="s">
        <v>3</v>
      </c>
      <c r="AV386" t="s">
        <v>89</v>
      </c>
      <c r="AW386" t="s">
        <v>2373</v>
      </c>
      <c r="AX386" t="s">
        <v>2375</v>
      </c>
    </row>
    <row r="387" spans="1:50" x14ac:dyDescent="0.25">
      <c r="A387" t="s">
        <v>18</v>
      </c>
      <c r="B387" t="s">
        <v>23</v>
      </c>
      <c r="C387" t="s">
        <v>1790</v>
      </c>
      <c r="D387" t="s">
        <v>1790</v>
      </c>
      <c r="E387" t="s">
        <v>2071</v>
      </c>
      <c r="F387" t="s">
        <v>209</v>
      </c>
      <c r="G387" t="s">
        <v>2079</v>
      </c>
      <c r="H387" t="s">
        <v>2086</v>
      </c>
      <c r="I387" t="s">
        <v>1893</v>
      </c>
      <c r="J387" t="s">
        <v>36</v>
      </c>
      <c r="K387">
        <v>42</v>
      </c>
      <c r="M387">
        <v>0</v>
      </c>
      <c r="N387">
        <v>1100000</v>
      </c>
      <c r="O387">
        <v>400000</v>
      </c>
      <c r="P387">
        <v>300000</v>
      </c>
      <c r="Q387">
        <v>0</v>
      </c>
      <c r="R387">
        <v>0</v>
      </c>
      <c r="S387">
        <v>300000</v>
      </c>
      <c r="T387">
        <v>0</v>
      </c>
      <c r="U387">
        <v>100000</v>
      </c>
      <c r="V387">
        <v>281196</v>
      </c>
      <c r="W387">
        <v>43034</v>
      </c>
      <c r="X387">
        <v>0</v>
      </c>
      <c r="Y387">
        <v>0</v>
      </c>
      <c r="AF387" t="s">
        <v>2376</v>
      </c>
      <c r="AJ387" t="s">
        <v>2377</v>
      </c>
      <c r="AK387" t="s">
        <v>2378</v>
      </c>
      <c r="AL387">
        <v>4</v>
      </c>
      <c r="AM387">
        <v>43028</v>
      </c>
      <c r="AN387" t="s">
        <v>2379</v>
      </c>
      <c r="AO387">
        <v>43122</v>
      </c>
      <c r="AP387">
        <v>43125</v>
      </c>
      <c r="AQ387">
        <v>43130</v>
      </c>
      <c r="AR387">
        <v>43014</v>
      </c>
      <c r="AT387">
        <v>0.8</v>
      </c>
      <c r="AU387" t="s">
        <v>2358</v>
      </c>
      <c r="AV387" t="s">
        <v>89</v>
      </c>
      <c r="AW387" t="s">
        <v>2373</v>
      </c>
      <c r="AX387" t="s">
        <v>2380</v>
      </c>
    </row>
    <row r="388" spans="1:50" x14ac:dyDescent="0.25">
      <c r="A388" t="s">
        <v>18</v>
      </c>
      <c r="B388" t="s">
        <v>23</v>
      </c>
      <c r="C388" t="s">
        <v>1790</v>
      </c>
      <c r="D388" t="s">
        <v>1790</v>
      </c>
      <c r="E388" t="s">
        <v>2071</v>
      </c>
      <c r="F388" t="s">
        <v>209</v>
      </c>
      <c r="G388" t="s">
        <v>2079</v>
      </c>
      <c r="H388" t="s">
        <v>2086</v>
      </c>
      <c r="I388" t="s">
        <v>1893</v>
      </c>
      <c r="J388" t="s">
        <v>36</v>
      </c>
      <c r="K388">
        <v>42</v>
      </c>
      <c r="M388">
        <v>0</v>
      </c>
      <c r="N388">
        <v>1100000</v>
      </c>
      <c r="O388">
        <v>400000</v>
      </c>
      <c r="P388">
        <v>300000</v>
      </c>
      <c r="Q388">
        <v>0</v>
      </c>
      <c r="R388">
        <v>0</v>
      </c>
      <c r="S388">
        <v>300000</v>
      </c>
      <c r="T388">
        <v>0</v>
      </c>
      <c r="U388">
        <v>100000</v>
      </c>
      <c r="V388">
        <v>281196</v>
      </c>
      <c r="W388">
        <v>43034</v>
      </c>
      <c r="X388">
        <v>0</v>
      </c>
      <c r="Y388">
        <v>0</v>
      </c>
      <c r="AJ388" t="s">
        <v>2377</v>
      </c>
      <c r="AK388" t="s">
        <v>2378</v>
      </c>
      <c r="AL388">
        <v>4</v>
      </c>
      <c r="AM388">
        <v>43028</v>
      </c>
      <c r="AN388" t="s">
        <v>2379</v>
      </c>
      <c r="AO388">
        <v>43138</v>
      </c>
      <c r="AP388">
        <v>43125</v>
      </c>
      <c r="AQ388">
        <v>43146</v>
      </c>
      <c r="AR388">
        <v>43014</v>
      </c>
      <c r="AT388">
        <v>0.8</v>
      </c>
      <c r="AU388" t="s">
        <v>2358</v>
      </c>
      <c r="AV388" t="s">
        <v>89</v>
      </c>
      <c r="AW388" t="s">
        <v>2373</v>
      </c>
      <c r="AX388" t="s">
        <v>2528</v>
      </c>
    </row>
    <row r="389" spans="1:50" x14ac:dyDescent="0.25">
      <c r="A389" t="s">
        <v>18</v>
      </c>
      <c r="B389" t="s">
        <v>23</v>
      </c>
      <c r="C389" t="s">
        <v>377</v>
      </c>
      <c r="D389" t="s">
        <v>377</v>
      </c>
      <c r="E389" t="s">
        <v>431</v>
      </c>
      <c r="F389" t="s">
        <v>1640</v>
      </c>
      <c r="G389" t="s">
        <v>477</v>
      </c>
      <c r="H389" t="s">
        <v>512</v>
      </c>
      <c r="I389" t="s">
        <v>1893</v>
      </c>
      <c r="J389" t="s">
        <v>44</v>
      </c>
      <c r="K389">
        <v>670</v>
      </c>
      <c r="M389">
        <v>368619.64</v>
      </c>
      <c r="N389">
        <v>1750000</v>
      </c>
      <c r="O389">
        <v>450000</v>
      </c>
      <c r="P389">
        <v>650000</v>
      </c>
      <c r="Q389">
        <v>0</v>
      </c>
      <c r="R389">
        <v>200000</v>
      </c>
      <c r="S389">
        <v>400000</v>
      </c>
      <c r="T389">
        <v>0</v>
      </c>
      <c r="U389">
        <v>50000</v>
      </c>
      <c r="V389">
        <v>368082.7</v>
      </c>
      <c r="W389">
        <v>43069</v>
      </c>
      <c r="AP389">
        <v>43028</v>
      </c>
      <c r="AR389">
        <v>43014</v>
      </c>
      <c r="AT389">
        <v>1</v>
      </c>
      <c r="AU389" t="s">
        <v>2372</v>
      </c>
      <c r="AV389" t="s">
        <v>10</v>
      </c>
      <c r="AW389" s="65" t="s">
        <v>644</v>
      </c>
      <c r="AX389" t="s">
        <v>1899</v>
      </c>
    </row>
    <row r="390" spans="1:50" x14ac:dyDescent="0.25">
      <c r="A390" t="s">
        <v>18</v>
      </c>
      <c r="B390" t="s">
        <v>23</v>
      </c>
      <c r="C390" t="s">
        <v>377</v>
      </c>
      <c r="D390" t="s">
        <v>377</v>
      </c>
      <c r="E390" t="s">
        <v>394</v>
      </c>
      <c r="F390" t="s">
        <v>292</v>
      </c>
      <c r="G390" t="s">
        <v>2080</v>
      </c>
      <c r="H390" t="s">
        <v>2087</v>
      </c>
      <c r="I390" t="s">
        <v>1893</v>
      </c>
      <c r="J390" t="s">
        <v>44</v>
      </c>
      <c r="K390">
        <v>670</v>
      </c>
      <c r="M390">
        <v>368619.64</v>
      </c>
      <c r="N390">
        <v>1750000</v>
      </c>
      <c r="O390">
        <v>450000</v>
      </c>
      <c r="P390">
        <v>650000</v>
      </c>
      <c r="Q390">
        <v>0</v>
      </c>
      <c r="R390">
        <v>200000</v>
      </c>
      <c r="S390">
        <v>400000</v>
      </c>
      <c r="T390">
        <v>0</v>
      </c>
      <c r="U390">
        <v>50000</v>
      </c>
      <c r="V390">
        <v>368082.7</v>
      </c>
      <c r="W390">
        <v>43069</v>
      </c>
      <c r="AP390">
        <v>43028</v>
      </c>
      <c r="AR390">
        <v>43014</v>
      </c>
      <c r="AT390">
        <v>1</v>
      </c>
      <c r="AU390" t="s">
        <v>2372</v>
      </c>
      <c r="AV390" t="s">
        <v>10</v>
      </c>
      <c r="AW390" s="65" t="s">
        <v>644</v>
      </c>
      <c r="AX390" t="s">
        <v>2104</v>
      </c>
    </row>
    <row r="391" spans="1:50" x14ac:dyDescent="0.25">
      <c r="A391" t="s">
        <v>18</v>
      </c>
      <c r="B391" t="s">
        <v>23</v>
      </c>
      <c r="C391" t="s">
        <v>377</v>
      </c>
      <c r="D391" t="s">
        <v>377</v>
      </c>
      <c r="E391" t="s">
        <v>431</v>
      </c>
      <c r="F391" t="s">
        <v>1640</v>
      </c>
      <c r="G391" t="s">
        <v>477</v>
      </c>
      <c r="H391" t="s">
        <v>2088</v>
      </c>
      <c r="I391" t="s">
        <v>1893</v>
      </c>
      <c r="J391" t="s">
        <v>44</v>
      </c>
      <c r="K391">
        <v>670</v>
      </c>
      <c r="M391">
        <v>368619.64</v>
      </c>
      <c r="N391">
        <v>1750000</v>
      </c>
      <c r="O391">
        <v>450000</v>
      </c>
      <c r="P391">
        <v>650000</v>
      </c>
      <c r="Q391">
        <v>0</v>
      </c>
      <c r="R391">
        <v>200000</v>
      </c>
      <c r="S391">
        <v>400000</v>
      </c>
      <c r="T391">
        <v>0</v>
      </c>
      <c r="U391">
        <v>50000</v>
      </c>
      <c r="V391">
        <v>368082.7</v>
      </c>
      <c r="W391">
        <v>43069</v>
      </c>
      <c r="AP391">
        <v>43061</v>
      </c>
      <c r="AR391">
        <v>43014</v>
      </c>
      <c r="AT391">
        <v>1</v>
      </c>
      <c r="AU391" t="s">
        <v>2372</v>
      </c>
      <c r="AV391" t="s">
        <v>10</v>
      </c>
      <c r="AW391" s="65" t="s">
        <v>644</v>
      </c>
      <c r="AX391" t="s">
        <v>2105</v>
      </c>
    </row>
    <row r="392" spans="1:50" x14ac:dyDescent="0.25">
      <c r="A392" t="s">
        <v>18</v>
      </c>
      <c r="B392" t="s">
        <v>23</v>
      </c>
      <c r="C392" t="s">
        <v>377</v>
      </c>
      <c r="D392" t="s">
        <v>377</v>
      </c>
      <c r="E392" t="s">
        <v>431</v>
      </c>
      <c r="F392" t="s">
        <v>1640</v>
      </c>
      <c r="G392" t="s">
        <v>477</v>
      </c>
      <c r="H392" t="s">
        <v>2088</v>
      </c>
      <c r="I392" t="s">
        <v>1893</v>
      </c>
      <c r="J392" t="s">
        <v>44</v>
      </c>
      <c r="K392">
        <v>670</v>
      </c>
      <c r="M392">
        <v>368619.64</v>
      </c>
      <c r="N392">
        <v>1750000</v>
      </c>
      <c r="O392">
        <v>450000</v>
      </c>
      <c r="P392">
        <v>650000</v>
      </c>
      <c r="Q392">
        <v>0</v>
      </c>
      <c r="R392">
        <v>200000</v>
      </c>
      <c r="S392">
        <v>400000</v>
      </c>
      <c r="T392">
        <v>0</v>
      </c>
      <c r="U392">
        <v>50000</v>
      </c>
      <c r="V392">
        <v>368082.7</v>
      </c>
      <c r="W392">
        <v>43069</v>
      </c>
      <c r="AP392">
        <v>43061</v>
      </c>
      <c r="AR392">
        <v>43014</v>
      </c>
      <c r="AT392">
        <v>1</v>
      </c>
      <c r="AU392" t="s">
        <v>2372</v>
      </c>
      <c r="AV392" t="s">
        <v>10</v>
      </c>
      <c r="AW392" s="65" t="s">
        <v>644</v>
      </c>
      <c r="AX392" t="s">
        <v>2106</v>
      </c>
    </row>
    <row r="393" spans="1:50" x14ac:dyDescent="0.25">
      <c r="A393" t="s">
        <v>18</v>
      </c>
      <c r="B393" t="s">
        <v>23</v>
      </c>
      <c r="C393" t="s">
        <v>377</v>
      </c>
      <c r="D393" t="s">
        <v>377</v>
      </c>
      <c r="E393" t="s">
        <v>2072</v>
      </c>
      <c r="F393" t="s">
        <v>292</v>
      </c>
      <c r="G393" t="s">
        <v>477</v>
      </c>
      <c r="H393" t="s">
        <v>2089</v>
      </c>
      <c r="I393" t="s">
        <v>1893</v>
      </c>
      <c r="J393" t="s">
        <v>44</v>
      </c>
      <c r="K393">
        <v>670</v>
      </c>
      <c r="M393">
        <v>368619.64</v>
      </c>
      <c r="N393">
        <v>1750000</v>
      </c>
      <c r="O393">
        <v>450000</v>
      </c>
      <c r="P393">
        <v>650000</v>
      </c>
      <c r="Q393">
        <v>0</v>
      </c>
      <c r="R393">
        <v>200000</v>
      </c>
      <c r="S393">
        <v>400000</v>
      </c>
      <c r="T393">
        <v>0</v>
      </c>
      <c r="U393">
        <v>50000</v>
      </c>
      <c r="V393">
        <v>368082.7</v>
      </c>
      <c r="W393">
        <v>43069</v>
      </c>
      <c r="AP393">
        <v>43061</v>
      </c>
      <c r="AR393">
        <v>43014</v>
      </c>
      <c r="AT393">
        <v>1</v>
      </c>
      <c r="AU393" t="s">
        <v>2372</v>
      </c>
      <c r="AV393" t="s">
        <v>10</v>
      </c>
      <c r="AW393" s="65" t="s">
        <v>644</v>
      </c>
      <c r="AX393" t="s">
        <v>2106</v>
      </c>
    </row>
    <row r="394" spans="1:50" x14ac:dyDescent="0.25">
      <c r="A394" t="s">
        <v>18</v>
      </c>
      <c r="B394" t="s">
        <v>23</v>
      </c>
      <c r="C394" t="s">
        <v>377</v>
      </c>
      <c r="D394" t="s">
        <v>377</v>
      </c>
      <c r="E394" t="s">
        <v>2072</v>
      </c>
      <c r="F394" t="s">
        <v>292</v>
      </c>
      <c r="G394" t="s">
        <v>477</v>
      </c>
      <c r="H394" t="s">
        <v>2089</v>
      </c>
      <c r="I394" t="s">
        <v>1893</v>
      </c>
      <c r="J394" t="s">
        <v>44</v>
      </c>
      <c r="K394">
        <v>670</v>
      </c>
      <c r="M394">
        <v>368619.64</v>
      </c>
      <c r="N394">
        <v>1750000</v>
      </c>
      <c r="O394">
        <v>450000</v>
      </c>
      <c r="P394">
        <v>650000</v>
      </c>
      <c r="Q394">
        <v>0</v>
      </c>
      <c r="R394">
        <v>200000</v>
      </c>
      <c r="S394">
        <v>400000</v>
      </c>
      <c r="T394">
        <v>0</v>
      </c>
      <c r="U394">
        <v>50000</v>
      </c>
      <c r="V394">
        <v>368082.7</v>
      </c>
      <c r="W394">
        <v>43069</v>
      </c>
      <c r="AP394">
        <v>43068</v>
      </c>
      <c r="AR394">
        <v>43014</v>
      </c>
      <c r="AT394">
        <v>1</v>
      </c>
      <c r="AU394" t="s">
        <v>2372</v>
      </c>
      <c r="AV394" t="s">
        <v>10</v>
      </c>
      <c r="AW394" s="65" t="s">
        <v>644</v>
      </c>
      <c r="AX394" t="s">
        <v>2107</v>
      </c>
    </row>
    <row r="395" spans="1:50" x14ac:dyDescent="0.25">
      <c r="A395" t="s">
        <v>18</v>
      </c>
      <c r="B395" t="s">
        <v>23</v>
      </c>
      <c r="C395" t="s">
        <v>377</v>
      </c>
      <c r="D395" t="s">
        <v>377</v>
      </c>
      <c r="E395" t="s">
        <v>431</v>
      </c>
      <c r="F395" t="s">
        <v>292</v>
      </c>
      <c r="G395" t="s">
        <v>477</v>
      </c>
      <c r="H395" t="s">
        <v>2088</v>
      </c>
      <c r="I395" t="s">
        <v>1893</v>
      </c>
      <c r="J395" t="s">
        <v>44</v>
      </c>
      <c r="K395">
        <v>670</v>
      </c>
      <c r="M395">
        <v>368619.64</v>
      </c>
      <c r="N395">
        <v>1750000</v>
      </c>
      <c r="O395">
        <v>450000</v>
      </c>
      <c r="P395">
        <v>650000</v>
      </c>
      <c r="Q395">
        <v>0</v>
      </c>
      <c r="R395">
        <v>200000</v>
      </c>
      <c r="S395">
        <v>400000</v>
      </c>
      <c r="T395">
        <v>0</v>
      </c>
      <c r="U395">
        <v>50000</v>
      </c>
      <c r="V395">
        <v>368082.7</v>
      </c>
      <c r="W395">
        <v>43069</v>
      </c>
      <c r="AP395">
        <v>43069</v>
      </c>
      <c r="AR395">
        <v>43014</v>
      </c>
      <c r="AT395">
        <v>1</v>
      </c>
      <c r="AU395" t="s">
        <v>2372</v>
      </c>
      <c r="AV395" t="s">
        <v>10</v>
      </c>
      <c r="AW395" s="65" t="s">
        <v>644</v>
      </c>
      <c r="AX395" t="s">
        <v>2101</v>
      </c>
    </row>
    <row r="396" spans="1:50" x14ac:dyDescent="0.25">
      <c r="A396" t="s">
        <v>18</v>
      </c>
      <c r="B396" t="s">
        <v>23</v>
      </c>
      <c r="C396" t="s">
        <v>377</v>
      </c>
      <c r="D396" t="s">
        <v>377</v>
      </c>
      <c r="E396" t="s">
        <v>431</v>
      </c>
      <c r="F396" t="s">
        <v>292</v>
      </c>
      <c r="G396" t="s">
        <v>477</v>
      </c>
      <c r="H396" t="s">
        <v>2088</v>
      </c>
      <c r="I396" t="s">
        <v>1893</v>
      </c>
      <c r="J396" t="s">
        <v>44</v>
      </c>
      <c r="K396">
        <v>670</v>
      </c>
      <c r="M396">
        <v>368619.64</v>
      </c>
      <c r="N396">
        <v>1750000</v>
      </c>
      <c r="O396">
        <v>450000</v>
      </c>
      <c r="P396">
        <v>650000</v>
      </c>
      <c r="Q396">
        <v>0</v>
      </c>
      <c r="R396">
        <v>200000</v>
      </c>
      <c r="S396">
        <v>400000</v>
      </c>
      <c r="T396">
        <v>0</v>
      </c>
      <c r="U396">
        <v>50000</v>
      </c>
      <c r="V396">
        <v>368082.7</v>
      </c>
      <c r="W396">
        <v>43069</v>
      </c>
      <c r="X396">
        <v>129260</v>
      </c>
      <c r="Y396">
        <v>43124</v>
      </c>
      <c r="AC396" t="s">
        <v>2381</v>
      </c>
      <c r="AL396">
        <v>1</v>
      </c>
      <c r="AM396">
        <v>43076</v>
      </c>
      <c r="AN396">
        <v>0</v>
      </c>
      <c r="AO396">
        <v>0</v>
      </c>
      <c r="AP396">
        <v>42744</v>
      </c>
      <c r="AQ396">
        <v>43115</v>
      </c>
      <c r="AR396">
        <v>43014</v>
      </c>
      <c r="AS396">
        <v>0</v>
      </c>
      <c r="AT396">
        <v>1</v>
      </c>
      <c r="AU396" t="s">
        <v>3</v>
      </c>
      <c r="AV396" t="s">
        <v>89</v>
      </c>
      <c r="AW396" s="65" t="s">
        <v>644</v>
      </c>
      <c r="AX396" t="s">
        <v>2101</v>
      </c>
    </row>
    <row r="397" spans="1:50" x14ac:dyDescent="0.25">
      <c r="A397" t="s">
        <v>18</v>
      </c>
      <c r="B397" t="s">
        <v>23</v>
      </c>
      <c r="C397" t="s">
        <v>377</v>
      </c>
      <c r="D397" t="s">
        <v>377</v>
      </c>
      <c r="E397" t="s">
        <v>431</v>
      </c>
      <c r="F397" t="s">
        <v>292</v>
      </c>
      <c r="G397" t="s">
        <v>477</v>
      </c>
      <c r="H397" t="s">
        <v>2382</v>
      </c>
      <c r="I397" t="s">
        <v>1893</v>
      </c>
      <c r="J397" t="s">
        <v>44</v>
      </c>
      <c r="K397">
        <v>670</v>
      </c>
      <c r="M397">
        <v>368619.64</v>
      </c>
      <c r="N397">
        <v>1750000</v>
      </c>
      <c r="O397">
        <v>450000</v>
      </c>
      <c r="P397">
        <v>650000</v>
      </c>
      <c r="Q397">
        <v>0</v>
      </c>
      <c r="R397">
        <v>200000</v>
      </c>
      <c r="S397">
        <v>400000</v>
      </c>
      <c r="T397">
        <v>0</v>
      </c>
      <c r="U397">
        <v>50000</v>
      </c>
      <c r="V397">
        <v>368082.7</v>
      </c>
      <c r="W397">
        <v>43069</v>
      </c>
      <c r="X397">
        <v>129260</v>
      </c>
      <c r="Y397">
        <v>43124</v>
      </c>
      <c r="AC397" t="s">
        <v>2381</v>
      </c>
      <c r="AL397">
        <v>1</v>
      </c>
      <c r="AM397">
        <v>43076</v>
      </c>
      <c r="AN397">
        <v>0</v>
      </c>
      <c r="AO397">
        <v>0</v>
      </c>
      <c r="AP397">
        <v>43123</v>
      </c>
      <c r="AQ397">
        <v>43130</v>
      </c>
      <c r="AR397">
        <v>43014</v>
      </c>
      <c r="AS397">
        <v>0</v>
      </c>
      <c r="AT397">
        <v>0.95</v>
      </c>
      <c r="AU397" t="s">
        <v>3</v>
      </c>
      <c r="AV397" t="s">
        <v>89</v>
      </c>
      <c r="AW397" s="65" t="s">
        <v>644</v>
      </c>
      <c r="AX397" t="s">
        <v>2383</v>
      </c>
    </row>
    <row r="398" spans="1:50" x14ac:dyDescent="0.25">
      <c r="A398" t="s">
        <v>18</v>
      </c>
      <c r="B398" t="s">
        <v>23</v>
      </c>
      <c r="C398" t="s">
        <v>377</v>
      </c>
      <c r="D398" t="s">
        <v>377</v>
      </c>
      <c r="E398" t="s">
        <v>2384</v>
      </c>
      <c r="F398" t="s">
        <v>292</v>
      </c>
      <c r="G398" t="s">
        <v>477</v>
      </c>
      <c r="H398" t="s">
        <v>2382</v>
      </c>
      <c r="I398" t="s">
        <v>1893</v>
      </c>
      <c r="J398" t="s">
        <v>44</v>
      </c>
      <c r="K398">
        <v>670</v>
      </c>
      <c r="M398">
        <v>368619.64</v>
      </c>
      <c r="N398">
        <v>1750000</v>
      </c>
      <c r="O398">
        <v>450000</v>
      </c>
      <c r="P398">
        <v>650000</v>
      </c>
      <c r="Q398">
        <v>0</v>
      </c>
      <c r="R398">
        <v>200000</v>
      </c>
      <c r="S398">
        <v>400000</v>
      </c>
      <c r="T398">
        <v>0</v>
      </c>
      <c r="U398">
        <v>50000</v>
      </c>
      <c r="V398">
        <v>368082.7</v>
      </c>
      <c r="W398">
        <v>43069</v>
      </c>
      <c r="X398">
        <v>129260</v>
      </c>
      <c r="Y398">
        <v>43124</v>
      </c>
      <c r="AC398" t="s">
        <v>2385</v>
      </c>
      <c r="AL398">
        <v>1</v>
      </c>
      <c r="AM398">
        <v>43076</v>
      </c>
      <c r="AN398">
        <v>0</v>
      </c>
      <c r="AO398">
        <v>0</v>
      </c>
      <c r="AP398">
        <v>43130</v>
      </c>
      <c r="AQ398">
        <v>43136</v>
      </c>
      <c r="AR398">
        <v>43014</v>
      </c>
      <c r="AS398">
        <v>0</v>
      </c>
      <c r="AT398">
        <v>0.95</v>
      </c>
      <c r="AU398" t="s">
        <v>3</v>
      </c>
      <c r="AV398" t="s">
        <v>89</v>
      </c>
      <c r="AW398" s="65" t="s">
        <v>644</v>
      </c>
      <c r="AX398" t="s">
        <v>2101</v>
      </c>
    </row>
    <row r="399" spans="1:50" x14ac:dyDescent="0.25">
      <c r="A399" t="s">
        <v>18</v>
      </c>
      <c r="B399" t="s">
        <v>23</v>
      </c>
      <c r="C399" t="s">
        <v>377</v>
      </c>
      <c r="D399" t="s">
        <v>377</v>
      </c>
      <c r="E399" t="s">
        <v>2384</v>
      </c>
      <c r="F399" t="s">
        <v>292</v>
      </c>
      <c r="G399" t="s">
        <v>477</v>
      </c>
      <c r="H399" t="s">
        <v>2382</v>
      </c>
      <c r="I399" t="s">
        <v>1893</v>
      </c>
      <c r="J399" t="s">
        <v>44</v>
      </c>
      <c r="K399">
        <v>670</v>
      </c>
      <c r="M399">
        <v>368619.64</v>
      </c>
      <c r="N399">
        <v>1750000</v>
      </c>
      <c r="O399">
        <v>450000</v>
      </c>
      <c r="P399">
        <v>650000</v>
      </c>
      <c r="Q399">
        <v>0</v>
      </c>
      <c r="R399">
        <v>200000</v>
      </c>
      <c r="S399">
        <v>400000</v>
      </c>
      <c r="T399">
        <v>0</v>
      </c>
      <c r="U399">
        <v>50000</v>
      </c>
      <c r="V399">
        <v>368082.7</v>
      </c>
      <c r="W399">
        <v>43069</v>
      </c>
      <c r="X399">
        <v>129260</v>
      </c>
      <c r="Y399">
        <v>43124</v>
      </c>
      <c r="AC399" t="s">
        <v>2385</v>
      </c>
      <c r="AL399">
        <v>1</v>
      </c>
      <c r="AM399">
        <v>43076</v>
      </c>
      <c r="AN399">
        <v>0</v>
      </c>
      <c r="AO399">
        <v>0</v>
      </c>
      <c r="AP399">
        <v>43138</v>
      </c>
      <c r="AQ399">
        <v>43146</v>
      </c>
      <c r="AR399">
        <v>43014</v>
      </c>
      <c r="AS399">
        <v>0</v>
      </c>
      <c r="AT399">
        <v>0.95</v>
      </c>
      <c r="AU399" t="s">
        <v>3</v>
      </c>
      <c r="AV399" t="s">
        <v>89</v>
      </c>
      <c r="AW399" s="65" t="s">
        <v>644</v>
      </c>
      <c r="AX399" t="s">
        <v>2101</v>
      </c>
    </row>
    <row r="400" spans="1:50" x14ac:dyDescent="0.25">
      <c r="A400" t="s">
        <v>18</v>
      </c>
      <c r="B400" t="s">
        <v>23</v>
      </c>
      <c r="C400" t="s">
        <v>384</v>
      </c>
      <c r="D400" t="s">
        <v>384</v>
      </c>
      <c r="E400" t="s">
        <v>434</v>
      </c>
      <c r="F400" t="s">
        <v>292</v>
      </c>
      <c r="G400" t="s">
        <v>483</v>
      </c>
      <c r="H400" t="s">
        <v>516</v>
      </c>
      <c r="I400" t="s">
        <v>1893</v>
      </c>
      <c r="J400" t="s">
        <v>39</v>
      </c>
      <c r="K400">
        <v>22</v>
      </c>
      <c r="M400">
        <v>0</v>
      </c>
      <c r="N400">
        <v>320000</v>
      </c>
      <c r="O400">
        <v>320000</v>
      </c>
      <c r="P400">
        <v>0</v>
      </c>
      <c r="Q400">
        <v>0</v>
      </c>
      <c r="R400">
        <v>0</v>
      </c>
      <c r="S400">
        <v>0</v>
      </c>
      <c r="T400">
        <v>0</v>
      </c>
      <c r="U400">
        <v>0</v>
      </c>
      <c r="V400">
        <v>150000</v>
      </c>
      <c r="W400">
        <v>43080</v>
      </c>
      <c r="X400">
        <v>0</v>
      </c>
      <c r="Y400">
        <v>0</v>
      </c>
      <c r="AL400">
        <v>3</v>
      </c>
      <c r="AM400" t="s">
        <v>2386</v>
      </c>
      <c r="AN400">
        <v>43080</v>
      </c>
      <c r="AO400">
        <v>0</v>
      </c>
      <c r="AP400" t="s">
        <v>1890</v>
      </c>
      <c r="AR400">
        <v>43012</v>
      </c>
      <c r="AT400">
        <v>0.8</v>
      </c>
      <c r="AU400" t="s">
        <v>2372</v>
      </c>
      <c r="AV400" t="s">
        <v>89</v>
      </c>
      <c r="AW400" s="65" t="s">
        <v>2394</v>
      </c>
      <c r="AX400" t="s">
        <v>1900</v>
      </c>
    </row>
    <row r="401" spans="1:50" x14ac:dyDescent="0.25">
      <c r="A401" t="s">
        <v>18</v>
      </c>
      <c r="B401" t="s">
        <v>23</v>
      </c>
      <c r="C401" t="s">
        <v>384</v>
      </c>
      <c r="D401" t="s">
        <v>384</v>
      </c>
      <c r="E401" t="s">
        <v>434</v>
      </c>
      <c r="F401" t="s">
        <v>292</v>
      </c>
      <c r="G401" t="s">
        <v>483</v>
      </c>
      <c r="H401" t="s">
        <v>516</v>
      </c>
      <c r="I401" t="s">
        <v>1893</v>
      </c>
      <c r="J401" t="s">
        <v>39</v>
      </c>
      <c r="K401">
        <v>22</v>
      </c>
      <c r="M401">
        <v>0</v>
      </c>
      <c r="N401">
        <v>320000</v>
      </c>
      <c r="O401">
        <v>320000</v>
      </c>
      <c r="P401">
        <v>0</v>
      </c>
      <c r="Q401">
        <v>0</v>
      </c>
      <c r="R401">
        <v>0</v>
      </c>
      <c r="S401">
        <v>0</v>
      </c>
      <c r="T401">
        <v>0</v>
      </c>
      <c r="U401">
        <v>0</v>
      </c>
      <c r="V401">
        <v>320000</v>
      </c>
      <c r="W401">
        <v>43080</v>
      </c>
      <c r="X401">
        <v>0</v>
      </c>
      <c r="Y401">
        <v>0</v>
      </c>
      <c r="AL401">
        <v>3</v>
      </c>
      <c r="AM401" t="s">
        <v>2386</v>
      </c>
      <c r="AN401">
        <v>43080</v>
      </c>
      <c r="AO401">
        <v>0</v>
      </c>
      <c r="AP401">
        <v>43014</v>
      </c>
      <c r="AR401">
        <v>43012</v>
      </c>
      <c r="AU401" t="s">
        <v>3</v>
      </c>
      <c r="AV401" t="s">
        <v>89</v>
      </c>
      <c r="AW401" s="65" t="s">
        <v>2394</v>
      </c>
      <c r="AX401" t="s">
        <v>2108</v>
      </c>
    </row>
    <row r="402" spans="1:50" x14ac:dyDescent="0.25">
      <c r="A402" t="s">
        <v>18</v>
      </c>
      <c r="B402" t="s">
        <v>23</v>
      </c>
      <c r="C402" t="s">
        <v>384</v>
      </c>
      <c r="D402" t="s">
        <v>384</v>
      </c>
      <c r="E402" t="s">
        <v>2073</v>
      </c>
      <c r="F402" t="s">
        <v>292</v>
      </c>
      <c r="G402" t="s">
        <v>483</v>
      </c>
      <c r="H402" t="s">
        <v>2090</v>
      </c>
      <c r="I402" t="s">
        <v>1893</v>
      </c>
      <c r="J402" t="s">
        <v>39</v>
      </c>
      <c r="K402">
        <v>22</v>
      </c>
      <c r="M402">
        <v>0</v>
      </c>
      <c r="N402">
        <v>320000</v>
      </c>
      <c r="O402">
        <v>320000</v>
      </c>
      <c r="P402">
        <v>0</v>
      </c>
      <c r="Q402">
        <v>0</v>
      </c>
      <c r="R402">
        <v>0</v>
      </c>
      <c r="S402">
        <v>0</v>
      </c>
      <c r="T402">
        <v>0</v>
      </c>
      <c r="U402">
        <v>0</v>
      </c>
      <c r="V402">
        <v>320000</v>
      </c>
      <c r="W402">
        <v>43080</v>
      </c>
      <c r="X402">
        <v>0</v>
      </c>
      <c r="Y402">
        <v>0</v>
      </c>
      <c r="AL402">
        <v>3</v>
      </c>
      <c r="AM402" t="s">
        <v>2386</v>
      </c>
      <c r="AN402">
        <v>43080</v>
      </c>
      <c r="AO402">
        <v>0</v>
      </c>
      <c r="AP402">
        <v>43069</v>
      </c>
      <c r="AR402">
        <v>43012</v>
      </c>
      <c r="AU402" t="s">
        <v>3</v>
      </c>
      <c r="AV402" t="s">
        <v>89</v>
      </c>
      <c r="AW402" s="65" t="s">
        <v>2394</v>
      </c>
      <c r="AX402" t="s">
        <v>2102</v>
      </c>
    </row>
    <row r="403" spans="1:50" x14ac:dyDescent="0.25">
      <c r="A403" t="s">
        <v>18</v>
      </c>
      <c r="B403" t="s">
        <v>23</v>
      </c>
      <c r="C403" t="s">
        <v>384</v>
      </c>
      <c r="D403" t="s">
        <v>384</v>
      </c>
      <c r="E403" t="s">
        <v>2073</v>
      </c>
      <c r="F403" t="s">
        <v>292</v>
      </c>
      <c r="G403" t="s">
        <v>483</v>
      </c>
      <c r="H403" t="s">
        <v>2090</v>
      </c>
      <c r="I403" t="s">
        <v>1893</v>
      </c>
      <c r="J403" t="s">
        <v>39</v>
      </c>
      <c r="K403">
        <v>22</v>
      </c>
      <c r="M403">
        <v>0</v>
      </c>
      <c r="N403">
        <v>320000</v>
      </c>
      <c r="O403">
        <v>320000</v>
      </c>
      <c r="P403">
        <v>0</v>
      </c>
      <c r="Q403">
        <v>0</v>
      </c>
      <c r="R403">
        <v>0</v>
      </c>
      <c r="S403">
        <v>0</v>
      </c>
      <c r="T403">
        <v>0</v>
      </c>
      <c r="U403">
        <v>0</v>
      </c>
      <c r="V403">
        <v>320000</v>
      </c>
      <c r="W403">
        <v>43080</v>
      </c>
      <c r="X403">
        <v>0</v>
      </c>
      <c r="Y403">
        <v>0</v>
      </c>
      <c r="AL403">
        <v>3</v>
      </c>
      <c r="AM403" t="s">
        <v>2386</v>
      </c>
      <c r="AN403">
        <v>43080</v>
      </c>
      <c r="AO403">
        <v>0</v>
      </c>
      <c r="AP403">
        <v>43069</v>
      </c>
      <c r="AR403">
        <v>43012</v>
      </c>
      <c r="AU403" t="s">
        <v>3</v>
      </c>
      <c r="AV403" t="s">
        <v>89</v>
      </c>
      <c r="AW403" s="65" t="s">
        <v>2394</v>
      </c>
      <c r="AX403" t="s">
        <v>2102</v>
      </c>
    </row>
    <row r="404" spans="1:50" x14ac:dyDescent="0.25">
      <c r="A404" t="s">
        <v>18</v>
      </c>
      <c r="B404" t="s">
        <v>23</v>
      </c>
      <c r="C404" t="s">
        <v>384</v>
      </c>
      <c r="D404" t="s">
        <v>384</v>
      </c>
      <c r="E404" t="s">
        <v>2073</v>
      </c>
      <c r="F404" t="s">
        <v>292</v>
      </c>
      <c r="G404" t="s">
        <v>483</v>
      </c>
      <c r="H404" t="s">
        <v>2090</v>
      </c>
      <c r="I404" t="s">
        <v>1893</v>
      </c>
      <c r="J404" t="s">
        <v>39</v>
      </c>
      <c r="K404">
        <v>22</v>
      </c>
      <c r="M404">
        <v>0</v>
      </c>
      <c r="N404">
        <v>320000</v>
      </c>
      <c r="O404">
        <v>320000</v>
      </c>
      <c r="P404">
        <v>0</v>
      </c>
      <c r="Q404">
        <v>0</v>
      </c>
      <c r="R404">
        <v>0</v>
      </c>
      <c r="S404">
        <v>0</v>
      </c>
      <c r="T404">
        <v>0</v>
      </c>
      <c r="U404">
        <v>0</v>
      </c>
      <c r="V404">
        <v>320000</v>
      </c>
      <c r="W404">
        <v>43080</v>
      </c>
      <c r="X404">
        <v>0</v>
      </c>
      <c r="Y404">
        <v>0</v>
      </c>
      <c r="AJ404" t="s">
        <v>2387</v>
      </c>
      <c r="AL404">
        <v>3</v>
      </c>
      <c r="AM404" t="s">
        <v>2386</v>
      </c>
      <c r="AN404">
        <v>43080</v>
      </c>
      <c r="AO404">
        <v>43089</v>
      </c>
      <c r="AP404">
        <v>42743</v>
      </c>
      <c r="AQ404" t="s">
        <v>2388</v>
      </c>
      <c r="AR404">
        <v>43012</v>
      </c>
      <c r="AS404">
        <v>0</v>
      </c>
      <c r="AT404">
        <v>0.6</v>
      </c>
      <c r="AU404" t="s">
        <v>3</v>
      </c>
      <c r="AV404" t="s">
        <v>11</v>
      </c>
      <c r="AW404" s="65" t="s">
        <v>2394</v>
      </c>
      <c r="AX404" t="s">
        <v>2389</v>
      </c>
    </row>
    <row r="405" spans="1:50" x14ac:dyDescent="0.25">
      <c r="A405" t="s">
        <v>18</v>
      </c>
      <c r="B405" t="s">
        <v>23</v>
      </c>
      <c r="C405" t="s">
        <v>378</v>
      </c>
      <c r="D405" t="s">
        <v>378</v>
      </c>
      <c r="E405" t="s">
        <v>1816</v>
      </c>
      <c r="F405" t="s">
        <v>301</v>
      </c>
      <c r="G405" t="s">
        <v>1817</v>
      </c>
      <c r="H405" t="s">
        <v>1818</v>
      </c>
      <c r="I405" t="s">
        <v>1893</v>
      </c>
      <c r="J405" t="s">
        <v>36</v>
      </c>
      <c r="K405">
        <v>99</v>
      </c>
      <c r="M405">
        <v>0</v>
      </c>
      <c r="N405">
        <v>500000</v>
      </c>
      <c r="O405">
        <v>400000</v>
      </c>
      <c r="P405">
        <v>100000</v>
      </c>
      <c r="Q405">
        <v>0</v>
      </c>
      <c r="R405">
        <v>0</v>
      </c>
      <c r="S405">
        <v>0</v>
      </c>
      <c r="T405">
        <v>0</v>
      </c>
      <c r="U405">
        <v>0</v>
      </c>
      <c r="V405">
        <v>210000</v>
      </c>
      <c r="W405">
        <v>43082</v>
      </c>
      <c r="X405">
        <v>0</v>
      </c>
      <c r="Y405">
        <v>0</v>
      </c>
      <c r="AL405">
        <v>3</v>
      </c>
      <c r="AM405">
        <v>43014</v>
      </c>
      <c r="AN405" t="s">
        <v>2390</v>
      </c>
      <c r="AO405">
        <v>43083</v>
      </c>
      <c r="AP405">
        <v>43026</v>
      </c>
      <c r="AR405">
        <v>43012</v>
      </c>
      <c r="AS405">
        <v>0</v>
      </c>
      <c r="AT405">
        <v>0.4</v>
      </c>
      <c r="AU405" t="s">
        <v>2372</v>
      </c>
      <c r="AV405" t="s">
        <v>11</v>
      </c>
      <c r="AW405" t="s">
        <v>2391</v>
      </c>
      <c r="AX405" t="s">
        <v>1901</v>
      </c>
    </row>
    <row r="406" spans="1:50" x14ac:dyDescent="0.25">
      <c r="A406" t="s">
        <v>18</v>
      </c>
      <c r="B406" t="s">
        <v>23</v>
      </c>
      <c r="C406" t="s">
        <v>378</v>
      </c>
      <c r="D406" t="s">
        <v>378</v>
      </c>
      <c r="E406" t="s">
        <v>1816</v>
      </c>
      <c r="F406" t="s">
        <v>301</v>
      </c>
      <c r="G406" t="s">
        <v>1817</v>
      </c>
      <c r="H406" t="s">
        <v>1818</v>
      </c>
      <c r="I406" t="s">
        <v>1893</v>
      </c>
      <c r="J406" t="s">
        <v>36</v>
      </c>
      <c r="K406">
        <v>99</v>
      </c>
      <c r="M406">
        <v>0</v>
      </c>
      <c r="N406">
        <v>500000</v>
      </c>
      <c r="O406">
        <v>400000</v>
      </c>
      <c r="P406">
        <v>100000</v>
      </c>
      <c r="Q406">
        <v>0</v>
      </c>
      <c r="R406">
        <v>0</v>
      </c>
      <c r="S406">
        <v>0</v>
      </c>
      <c r="T406">
        <v>0</v>
      </c>
      <c r="U406">
        <v>0</v>
      </c>
      <c r="V406">
        <v>210000</v>
      </c>
      <c r="W406">
        <v>43082</v>
      </c>
      <c r="X406">
        <v>0</v>
      </c>
      <c r="Y406">
        <v>0</v>
      </c>
      <c r="AL406">
        <v>3</v>
      </c>
      <c r="AM406">
        <v>43014</v>
      </c>
      <c r="AN406" t="s">
        <v>2390</v>
      </c>
      <c r="AO406">
        <v>43083</v>
      </c>
      <c r="AP406">
        <v>43049</v>
      </c>
      <c r="AR406">
        <v>43012</v>
      </c>
      <c r="AS406">
        <v>0</v>
      </c>
      <c r="AT406">
        <v>0.4</v>
      </c>
      <c r="AU406" t="s">
        <v>2372</v>
      </c>
      <c r="AV406" t="s">
        <v>11</v>
      </c>
      <c r="AW406" t="s">
        <v>2391</v>
      </c>
      <c r="AX406" t="s">
        <v>2392</v>
      </c>
    </row>
    <row r="407" spans="1:50" x14ac:dyDescent="0.25">
      <c r="A407" t="s">
        <v>18</v>
      </c>
      <c r="B407" t="s">
        <v>23</v>
      </c>
      <c r="C407" t="s">
        <v>378</v>
      </c>
      <c r="D407" t="s">
        <v>378</v>
      </c>
      <c r="E407" t="s">
        <v>1816</v>
      </c>
      <c r="F407" t="s">
        <v>301</v>
      </c>
      <c r="G407" t="s">
        <v>2081</v>
      </c>
      <c r="H407" t="s">
        <v>1818</v>
      </c>
      <c r="I407" t="s">
        <v>1893</v>
      </c>
      <c r="J407" t="s">
        <v>36</v>
      </c>
      <c r="K407">
        <v>99</v>
      </c>
      <c r="M407">
        <v>0</v>
      </c>
      <c r="N407">
        <v>500000</v>
      </c>
      <c r="O407">
        <v>250000</v>
      </c>
      <c r="P407">
        <v>350000</v>
      </c>
      <c r="Q407">
        <v>0</v>
      </c>
      <c r="R407">
        <v>0</v>
      </c>
      <c r="S407">
        <v>0</v>
      </c>
      <c r="T407">
        <v>0</v>
      </c>
      <c r="U407">
        <v>0</v>
      </c>
      <c r="V407">
        <v>210000</v>
      </c>
      <c r="W407">
        <v>43082</v>
      </c>
      <c r="X407">
        <v>0</v>
      </c>
      <c r="Y407">
        <v>0</v>
      </c>
      <c r="AL407">
        <v>3</v>
      </c>
      <c r="AM407">
        <v>43019</v>
      </c>
      <c r="AN407" t="s">
        <v>2390</v>
      </c>
      <c r="AO407">
        <v>43083</v>
      </c>
      <c r="AP407">
        <v>43083</v>
      </c>
      <c r="AQ407">
        <v>43151</v>
      </c>
      <c r="AR407">
        <v>43012</v>
      </c>
      <c r="AS407">
        <v>0</v>
      </c>
      <c r="AT407">
        <v>0.4</v>
      </c>
      <c r="AU407" t="s">
        <v>2372</v>
      </c>
      <c r="AV407" t="s">
        <v>11</v>
      </c>
      <c r="AW407" t="s">
        <v>2391</v>
      </c>
      <c r="AX407" t="s">
        <v>2393</v>
      </c>
    </row>
    <row r="408" spans="1:50" x14ac:dyDescent="0.25">
      <c r="A408" t="s">
        <v>18</v>
      </c>
      <c r="B408" t="s">
        <v>23</v>
      </c>
      <c r="C408" t="s">
        <v>350</v>
      </c>
      <c r="D408" t="s">
        <v>350</v>
      </c>
      <c r="E408" t="s">
        <v>1819</v>
      </c>
      <c r="F408" t="s">
        <v>292</v>
      </c>
      <c r="G408" t="s">
        <v>451</v>
      </c>
      <c r="H408" t="s">
        <v>492</v>
      </c>
      <c r="I408" t="s">
        <v>1893</v>
      </c>
      <c r="J408" t="s">
        <v>29</v>
      </c>
      <c r="K408">
        <v>38</v>
      </c>
      <c r="M408">
        <v>0</v>
      </c>
      <c r="N408">
        <v>700000</v>
      </c>
      <c r="O408">
        <v>250000</v>
      </c>
      <c r="P408">
        <v>350000</v>
      </c>
      <c r="Q408">
        <v>0</v>
      </c>
      <c r="R408">
        <v>0</v>
      </c>
      <c r="S408">
        <v>100000</v>
      </c>
      <c r="T408">
        <v>0</v>
      </c>
      <c r="U408">
        <v>0</v>
      </c>
      <c r="V408">
        <v>331760</v>
      </c>
      <c r="W408">
        <v>43011</v>
      </c>
      <c r="X408">
        <v>0</v>
      </c>
      <c r="Y408">
        <v>0</v>
      </c>
      <c r="AL408">
        <v>2</v>
      </c>
      <c r="AM408">
        <v>43019</v>
      </c>
      <c r="AN408">
        <v>43047</v>
      </c>
      <c r="AP408">
        <v>43034</v>
      </c>
      <c r="AR408">
        <v>43018</v>
      </c>
      <c r="AU408" t="s">
        <v>2335</v>
      </c>
      <c r="AV408" t="s">
        <v>89</v>
      </c>
      <c r="AW408" s="65" t="s">
        <v>2394</v>
      </c>
      <c r="AX408" t="s">
        <v>1902</v>
      </c>
    </row>
    <row r="409" spans="1:50" x14ac:dyDescent="0.25">
      <c r="A409" t="s">
        <v>18</v>
      </c>
      <c r="B409" t="s">
        <v>23</v>
      </c>
      <c r="C409" t="s">
        <v>350</v>
      </c>
      <c r="D409" t="s">
        <v>350</v>
      </c>
      <c r="E409" t="s">
        <v>1819</v>
      </c>
      <c r="F409" t="s">
        <v>292</v>
      </c>
      <c r="G409" t="s">
        <v>451</v>
      </c>
      <c r="H409" t="s">
        <v>492</v>
      </c>
      <c r="I409" t="s">
        <v>1893</v>
      </c>
      <c r="J409" t="s">
        <v>29</v>
      </c>
      <c r="K409">
        <v>38</v>
      </c>
      <c r="M409">
        <v>0</v>
      </c>
      <c r="N409">
        <v>700000</v>
      </c>
      <c r="O409">
        <v>250000</v>
      </c>
      <c r="P409">
        <v>350000</v>
      </c>
      <c r="Q409">
        <v>0</v>
      </c>
      <c r="R409">
        <v>0</v>
      </c>
      <c r="S409">
        <v>100000</v>
      </c>
      <c r="T409">
        <v>0</v>
      </c>
      <c r="U409">
        <v>0</v>
      </c>
      <c r="V409">
        <v>331760</v>
      </c>
      <c r="W409">
        <v>43011</v>
      </c>
      <c r="X409">
        <v>0</v>
      </c>
      <c r="Y409">
        <v>0</v>
      </c>
      <c r="AL409">
        <v>2</v>
      </c>
      <c r="AM409">
        <v>43019</v>
      </c>
      <c r="AN409">
        <v>43047</v>
      </c>
      <c r="AP409">
        <v>43057</v>
      </c>
      <c r="AR409">
        <v>43018</v>
      </c>
      <c r="AU409" t="s">
        <v>2335</v>
      </c>
      <c r="AV409" t="s">
        <v>89</v>
      </c>
      <c r="AW409" s="65" t="s">
        <v>2394</v>
      </c>
      <c r="AX409" t="s">
        <v>1902</v>
      </c>
    </row>
    <row r="410" spans="1:50" x14ac:dyDescent="0.25">
      <c r="A410" t="s">
        <v>18</v>
      </c>
      <c r="B410" t="s">
        <v>23</v>
      </c>
      <c r="C410" t="s">
        <v>350</v>
      </c>
      <c r="D410" t="s">
        <v>350</v>
      </c>
      <c r="E410" t="s">
        <v>1819</v>
      </c>
      <c r="F410" t="s">
        <v>292</v>
      </c>
      <c r="G410" t="s">
        <v>451</v>
      </c>
      <c r="H410" t="s">
        <v>492</v>
      </c>
      <c r="I410" t="s">
        <v>1893</v>
      </c>
      <c r="J410" t="s">
        <v>29</v>
      </c>
      <c r="K410">
        <v>38</v>
      </c>
      <c r="M410">
        <v>0</v>
      </c>
      <c r="N410">
        <v>700000</v>
      </c>
      <c r="O410">
        <v>250000</v>
      </c>
      <c r="P410">
        <v>350000</v>
      </c>
      <c r="Q410">
        <v>0</v>
      </c>
      <c r="R410">
        <v>0</v>
      </c>
      <c r="S410">
        <v>100000</v>
      </c>
      <c r="T410">
        <v>0</v>
      </c>
      <c r="U410">
        <v>0</v>
      </c>
      <c r="V410">
        <v>331760</v>
      </c>
      <c r="W410">
        <v>43011</v>
      </c>
      <c r="X410">
        <v>0</v>
      </c>
      <c r="Y410">
        <v>0</v>
      </c>
      <c r="AL410">
        <v>2</v>
      </c>
      <c r="AM410">
        <v>43019</v>
      </c>
      <c r="AN410">
        <v>43047</v>
      </c>
      <c r="AP410">
        <v>43075</v>
      </c>
      <c r="AR410">
        <v>43018</v>
      </c>
      <c r="AU410" t="s">
        <v>2335</v>
      </c>
      <c r="AV410" t="s">
        <v>89</v>
      </c>
      <c r="AW410" s="65" t="s">
        <v>2394</v>
      </c>
      <c r="AX410" t="s">
        <v>1902</v>
      </c>
    </row>
    <row r="411" spans="1:50" x14ac:dyDescent="0.25">
      <c r="A411" t="s">
        <v>18</v>
      </c>
      <c r="B411" t="s">
        <v>23</v>
      </c>
      <c r="C411" t="s">
        <v>350</v>
      </c>
      <c r="D411" t="s">
        <v>350</v>
      </c>
      <c r="E411" t="s">
        <v>1819</v>
      </c>
      <c r="F411" t="s">
        <v>292</v>
      </c>
      <c r="G411" t="s">
        <v>451</v>
      </c>
      <c r="H411" t="s">
        <v>492</v>
      </c>
      <c r="I411" t="s">
        <v>1893</v>
      </c>
      <c r="J411" t="s">
        <v>29</v>
      </c>
      <c r="K411">
        <v>38</v>
      </c>
      <c r="M411">
        <v>0</v>
      </c>
      <c r="N411">
        <v>700000</v>
      </c>
      <c r="O411">
        <v>250000</v>
      </c>
      <c r="P411">
        <v>350000</v>
      </c>
      <c r="Q411">
        <v>0</v>
      </c>
      <c r="R411">
        <v>0</v>
      </c>
      <c r="S411">
        <v>100000</v>
      </c>
      <c r="T411">
        <v>0</v>
      </c>
      <c r="U411">
        <v>0</v>
      </c>
      <c r="V411">
        <v>331760</v>
      </c>
      <c r="W411">
        <v>43011</v>
      </c>
      <c r="X411">
        <v>0</v>
      </c>
      <c r="Y411">
        <v>0</v>
      </c>
      <c r="AL411">
        <v>2</v>
      </c>
      <c r="AM411">
        <v>43019</v>
      </c>
      <c r="AN411">
        <v>43047</v>
      </c>
      <c r="AP411">
        <v>43081</v>
      </c>
      <c r="AR411">
        <v>43018</v>
      </c>
      <c r="AT411">
        <v>0.8</v>
      </c>
      <c r="AU411" t="s">
        <v>2335</v>
      </c>
      <c r="AV411" t="s">
        <v>89</v>
      </c>
      <c r="AW411" s="65" t="s">
        <v>2394</v>
      </c>
      <c r="AX411" t="s">
        <v>2395</v>
      </c>
    </row>
    <row r="412" spans="1:50" x14ac:dyDescent="0.25">
      <c r="A412" t="s">
        <v>18</v>
      </c>
      <c r="B412" t="s">
        <v>23</v>
      </c>
      <c r="C412" t="s">
        <v>350</v>
      </c>
      <c r="D412" t="s">
        <v>350</v>
      </c>
      <c r="E412" t="s">
        <v>1819</v>
      </c>
      <c r="F412" t="s">
        <v>292</v>
      </c>
      <c r="G412" t="s">
        <v>451</v>
      </c>
      <c r="H412" t="s">
        <v>492</v>
      </c>
      <c r="I412" t="s">
        <v>1893</v>
      </c>
      <c r="J412" t="s">
        <v>29</v>
      </c>
      <c r="K412">
        <v>38</v>
      </c>
      <c r="M412">
        <v>0</v>
      </c>
      <c r="N412">
        <v>700000</v>
      </c>
      <c r="O412">
        <v>250000</v>
      </c>
      <c r="P412">
        <v>350000</v>
      </c>
      <c r="Q412">
        <v>0</v>
      </c>
      <c r="R412">
        <v>0</v>
      </c>
      <c r="S412">
        <v>100000</v>
      </c>
      <c r="T412">
        <v>0</v>
      </c>
      <c r="U412">
        <v>0</v>
      </c>
      <c r="V412">
        <v>331760</v>
      </c>
      <c r="W412">
        <v>43011</v>
      </c>
      <c r="X412">
        <v>0</v>
      </c>
      <c r="Y412">
        <v>0</v>
      </c>
      <c r="AL412">
        <v>2</v>
      </c>
      <c r="AM412">
        <v>43019</v>
      </c>
      <c r="AN412">
        <v>43047</v>
      </c>
      <c r="AO412">
        <v>0</v>
      </c>
      <c r="AP412">
        <v>43108</v>
      </c>
      <c r="AQ412">
        <v>43115</v>
      </c>
      <c r="AR412">
        <v>43018</v>
      </c>
      <c r="AS412">
        <v>0</v>
      </c>
      <c r="AT412">
        <v>0.8</v>
      </c>
      <c r="AU412" t="s">
        <v>2335</v>
      </c>
      <c r="AV412" t="s">
        <v>89</v>
      </c>
      <c r="AW412" s="65" t="s">
        <v>2394</v>
      </c>
      <c r="AX412" t="s">
        <v>2396</v>
      </c>
    </row>
    <row r="413" spans="1:50" x14ac:dyDescent="0.25">
      <c r="A413" t="s">
        <v>18</v>
      </c>
      <c r="B413" t="s">
        <v>23</v>
      </c>
      <c r="C413" t="s">
        <v>350</v>
      </c>
      <c r="D413" t="s">
        <v>350</v>
      </c>
      <c r="E413" t="s">
        <v>1819</v>
      </c>
      <c r="F413" t="s">
        <v>292</v>
      </c>
      <c r="G413" t="s">
        <v>451</v>
      </c>
      <c r="H413" t="s">
        <v>492</v>
      </c>
      <c r="I413" t="s">
        <v>1893</v>
      </c>
      <c r="J413" t="s">
        <v>29</v>
      </c>
      <c r="K413">
        <v>38</v>
      </c>
      <c r="M413">
        <v>0</v>
      </c>
      <c r="N413">
        <v>700000</v>
      </c>
      <c r="O413">
        <v>250000</v>
      </c>
      <c r="P413">
        <v>350000</v>
      </c>
      <c r="Q413">
        <v>0</v>
      </c>
      <c r="R413">
        <v>0</v>
      </c>
      <c r="S413">
        <v>100000</v>
      </c>
      <c r="T413">
        <v>0</v>
      </c>
      <c r="U413">
        <v>0</v>
      </c>
      <c r="V413">
        <v>331760</v>
      </c>
      <c r="W413">
        <v>43011</v>
      </c>
      <c r="X413">
        <v>0</v>
      </c>
      <c r="Y413">
        <v>0</v>
      </c>
      <c r="AC413" t="s">
        <v>2397</v>
      </c>
      <c r="AL413">
        <v>2</v>
      </c>
      <c r="AM413">
        <v>43019</v>
      </c>
      <c r="AN413">
        <v>43047</v>
      </c>
      <c r="AO413">
        <v>0</v>
      </c>
      <c r="AP413">
        <v>43117</v>
      </c>
      <c r="AQ413">
        <v>43125</v>
      </c>
      <c r="AR413">
        <v>43018</v>
      </c>
      <c r="AS413">
        <v>0</v>
      </c>
      <c r="AT413">
        <v>0.8</v>
      </c>
      <c r="AU413" t="s">
        <v>2335</v>
      </c>
      <c r="AV413" t="s">
        <v>89</v>
      </c>
      <c r="AW413" s="65" t="s">
        <v>2394</v>
      </c>
      <c r="AX413" t="s">
        <v>2396</v>
      </c>
    </row>
    <row r="414" spans="1:50" x14ac:dyDescent="0.25">
      <c r="A414" t="s">
        <v>18</v>
      </c>
      <c r="B414" t="s">
        <v>23</v>
      </c>
      <c r="C414" t="s">
        <v>350</v>
      </c>
      <c r="D414" t="s">
        <v>350</v>
      </c>
      <c r="E414" t="s">
        <v>1819</v>
      </c>
      <c r="F414" t="s">
        <v>292</v>
      </c>
      <c r="G414" t="s">
        <v>451</v>
      </c>
      <c r="H414" t="s">
        <v>492</v>
      </c>
      <c r="I414" t="s">
        <v>1893</v>
      </c>
      <c r="J414" t="s">
        <v>29</v>
      </c>
      <c r="K414">
        <v>38</v>
      </c>
      <c r="M414">
        <v>0</v>
      </c>
      <c r="N414">
        <v>700000</v>
      </c>
      <c r="O414">
        <v>250000</v>
      </c>
      <c r="P414">
        <v>350000</v>
      </c>
      <c r="Q414">
        <v>0</v>
      </c>
      <c r="R414">
        <v>0</v>
      </c>
      <c r="S414">
        <v>100000</v>
      </c>
      <c r="T414">
        <v>0</v>
      </c>
      <c r="U414">
        <v>0</v>
      </c>
      <c r="V414">
        <v>331760</v>
      </c>
      <c r="W414">
        <v>43011</v>
      </c>
      <c r="X414">
        <v>0</v>
      </c>
      <c r="Y414">
        <v>0</v>
      </c>
      <c r="AC414" t="s">
        <v>2529</v>
      </c>
      <c r="AL414">
        <v>2</v>
      </c>
      <c r="AM414">
        <v>43019</v>
      </c>
      <c r="AN414">
        <v>43047</v>
      </c>
      <c r="AO414">
        <v>0</v>
      </c>
      <c r="AP414">
        <v>43118</v>
      </c>
      <c r="AQ414">
        <v>43130</v>
      </c>
      <c r="AR414">
        <v>43018</v>
      </c>
      <c r="AS414">
        <v>0</v>
      </c>
      <c r="AT414">
        <v>0.8</v>
      </c>
      <c r="AU414" t="s">
        <v>2335</v>
      </c>
      <c r="AV414" t="s">
        <v>89</v>
      </c>
      <c r="AW414" s="65" t="s">
        <v>2394</v>
      </c>
      <c r="AX414" t="s">
        <v>2398</v>
      </c>
    </row>
    <row r="415" spans="1:50" x14ac:dyDescent="0.25">
      <c r="A415" t="s">
        <v>18</v>
      </c>
      <c r="B415" t="s">
        <v>23</v>
      </c>
      <c r="C415" t="s">
        <v>350</v>
      </c>
      <c r="D415" t="s">
        <v>350</v>
      </c>
      <c r="E415" t="s">
        <v>1819</v>
      </c>
      <c r="F415" t="s">
        <v>292</v>
      </c>
      <c r="G415" t="s">
        <v>451</v>
      </c>
      <c r="H415" t="s">
        <v>492</v>
      </c>
      <c r="I415" t="s">
        <v>1893</v>
      </c>
      <c r="J415" t="s">
        <v>29</v>
      </c>
      <c r="K415">
        <v>38</v>
      </c>
      <c r="M415">
        <v>0</v>
      </c>
      <c r="N415">
        <v>700000</v>
      </c>
      <c r="O415">
        <v>250000</v>
      </c>
      <c r="P415">
        <v>350000</v>
      </c>
      <c r="Q415">
        <v>0</v>
      </c>
      <c r="R415">
        <v>0</v>
      </c>
      <c r="S415">
        <v>100000</v>
      </c>
      <c r="T415">
        <v>0</v>
      </c>
      <c r="U415">
        <v>0</v>
      </c>
      <c r="V415">
        <v>331760</v>
      </c>
      <c r="W415">
        <v>43011</v>
      </c>
      <c r="X415">
        <v>0</v>
      </c>
      <c r="Y415">
        <v>0</v>
      </c>
      <c r="AC415" t="s">
        <v>2529</v>
      </c>
      <c r="AL415">
        <v>2</v>
      </c>
      <c r="AM415">
        <v>43019</v>
      </c>
      <c r="AN415">
        <v>43047</v>
      </c>
      <c r="AO415">
        <v>0</v>
      </c>
      <c r="AP415">
        <v>43138</v>
      </c>
      <c r="AQ415">
        <v>43145</v>
      </c>
      <c r="AR415">
        <v>43018</v>
      </c>
      <c r="AS415">
        <v>0</v>
      </c>
      <c r="AT415">
        <v>0.8</v>
      </c>
      <c r="AU415" t="s">
        <v>2335</v>
      </c>
      <c r="AV415" t="s">
        <v>89</v>
      </c>
      <c r="AW415" t="s">
        <v>2394</v>
      </c>
      <c r="AX415" t="s">
        <v>2530</v>
      </c>
    </row>
    <row r="416" spans="1:50" x14ac:dyDescent="0.25">
      <c r="A416" t="s">
        <v>18</v>
      </c>
      <c r="B416" t="s">
        <v>23</v>
      </c>
      <c r="C416" t="s">
        <v>1791</v>
      </c>
      <c r="D416" t="s">
        <v>1791</v>
      </c>
      <c r="E416" t="s">
        <v>423</v>
      </c>
      <c r="F416" t="s">
        <v>301</v>
      </c>
      <c r="G416" t="s">
        <v>469</v>
      </c>
      <c r="H416" t="s">
        <v>506</v>
      </c>
      <c r="I416" t="s">
        <v>1893</v>
      </c>
      <c r="J416" t="s">
        <v>36</v>
      </c>
      <c r="K416">
        <v>73</v>
      </c>
      <c r="M416">
        <v>0</v>
      </c>
      <c r="N416">
        <v>600000</v>
      </c>
      <c r="O416">
        <v>150000</v>
      </c>
      <c r="P416">
        <v>300000</v>
      </c>
      <c r="Q416">
        <v>0</v>
      </c>
      <c r="R416">
        <v>0</v>
      </c>
      <c r="S416">
        <v>150000</v>
      </c>
      <c r="T416">
        <v>0</v>
      </c>
      <c r="U416">
        <v>0</v>
      </c>
      <c r="V416">
        <v>188790</v>
      </c>
      <c r="W416">
        <v>43081</v>
      </c>
      <c r="AP416">
        <v>43059</v>
      </c>
      <c r="AR416" t="s">
        <v>2093</v>
      </c>
      <c r="AV416" t="s">
        <v>89</v>
      </c>
      <c r="AX416" t="s">
        <v>1903</v>
      </c>
    </row>
    <row r="417" spans="1:50" x14ac:dyDescent="0.25">
      <c r="A417" t="s">
        <v>18</v>
      </c>
      <c r="B417" t="s">
        <v>23</v>
      </c>
      <c r="C417" t="s">
        <v>1791</v>
      </c>
      <c r="D417" t="s">
        <v>1791</v>
      </c>
      <c r="E417" t="s">
        <v>423</v>
      </c>
      <c r="F417" t="s">
        <v>301</v>
      </c>
      <c r="G417" t="s">
        <v>469</v>
      </c>
      <c r="H417" t="s">
        <v>506</v>
      </c>
      <c r="I417" t="s">
        <v>1893</v>
      </c>
      <c r="J417" t="s">
        <v>36</v>
      </c>
      <c r="K417">
        <v>73</v>
      </c>
      <c r="M417">
        <v>0</v>
      </c>
      <c r="N417">
        <v>600000</v>
      </c>
      <c r="O417">
        <v>150000</v>
      </c>
      <c r="P417">
        <v>300000</v>
      </c>
      <c r="Q417">
        <v>0</v>
      </c>
      <c r="R417">
        <v>0</v>
      </c>
      <c r="S417">
        <v>150000</v>
      </c>
      <c r="T417">
        <v>0</v>
      </c>
      <c r="U417">
        <v>0</v>
      </c>
      <c r="V417">
        <v>188790</v>
      </c>
      <c r="W417">
        <v>43081</v>
      </c>
      <c r="AP417">
        <v>43063</v>
      </c>
      <c r="AR417" t="s">
        <v>2093</v>
      </c>
      <c r="AV417" t="s">
        <v>89</v>
      </c>
      <c r="AX417" t="s">
        <v>2109</v>
      </c>
    </row>
    <row r="418" spans="1:50" x14ac:dyDescent="0.25">
      <c r="A418" t="s">
        <v>18</v>
      </c>
      <c r="B418" t="s">
        <v>23</v>
      </c>
      <c r="C418" t="s">
        <v>1791</v>
      </c>
      <c r="D418" t="s">
        <v>1791</v>
      </c>
      <c r="E418" t="s">
        <v>423</v>
      </c>
      <c r="F418" t="s">
        <v>301</v>
      </c>
      <c r="G418" t="s">
        <v>469</v>
      </c>
      <c r="H418" t="s">
        <v>506</v>
      </c>
      <c r="I418" t="s">
        <v>1893</v>
      </c>
      <c r="J418" t="s">
        <v>36</v>
      </c>
      <c r="K418">
        <v>73</v>
      </c>
      <c r="M418">
        <v>0</v>
      </c>
      <c r="N418">
        <v>600000</v>
      </c>
      <c r="O418">
        <v>150000</v>
      </c>
      <c r="P418">
        <v>300000</v>
      </c>
      <c r="Q418">
        <v>0</v>
      </c>
      <c r="R418">
        <v>0</v>
      </c>
      <c r="S418">
        <v>150000</v>
      </c>
      <c r="T418">
        <v>0</v>
      </c>
      <c r="U418">
        <v>0</v>
      </c>
      <c r="V418">
        <v>188790</v>
      </c>
      <c r="W418">
        <v>43081</v>
      </c>
      <c r="AP418">
        <v>43080</v>
      </c>
      <c r="AR418" t="s">
        <v>2093</v>
      </c>
      <c r="AT418">
        <v>0.9</v>
      </c>
      <c r="AU418" t="s">
        <v>2372</v>
      </c>
      <c r="AV418" t="s">
        <v>89</v>
      </c>
      <c r="AX418" t="s">
        <v>2399</v>
      </c>
    </row>
    <row r="419" spans="1:50" x14ac:dyDescent="0.25">
      <c r="A419" t="s">
        <v>18</v>
      </c>
      <c r="B419" t="s">
        <v>23</v>
      </c>
      <c r="C419" t="s">
        <v>1791</v>
      </c>
      <c r="D419" t="s">
        <v>1791</v>
      </c>
      <c r="E419" t="s">
        <v>423</v>
      </c>
      <c r="F419" t="s">
        <v>301</v>
      </c>
      <c r="G419" t="s">
        <v>469</v>
      </c>
      <c r="H419" t="s">
        <v>506</v>
      </c>
      <c r="I419" t="s">
        <v>1893</v>
      </c>
      <c r="J419" t="s">
        <v>36</v>
      </c>
      <c r="K419">
        <v>73</v>
      </c>
      <c r="M419">
        <v>0</v>
      </c>
      <c r="N419">
        <v>600000</v>
      </c>
      <c r="O419">
        <v>150000</v>
      </c>
      <c r="P419">
        <v>300000</v>
      </c>
      <c r="Q419">
        <v>0</v>
      </c>
      <c r="R419">
        <v>0</v>
      </c>
      <c r="S419">
        <v>150000</v>
      </c>
      <c r="T419">
        <v>0</v>
      </c>
      <c r="U419">
        <v>0</v>
      </c>
      <c r="V419">
        <v>188790</v>
      </c>
      <c r="W419">
        <v>43081</v>
      </c>
      <c r="X419">
        <v>0</v>
      </c>
      <c r="Y419">
        <v>0</v>
      </c>
      <c r="AK419" t="s">
        <v>2400</v>
      </c>
      <c r="AL419">
        <v>2</v>
      </c>
      <c r="AM419">
        <v>43446</v>
      </c>
      <c r="AN419" t="s">
        <v>2401</v>
      </c>
      <c r="AO419">
        <v>0</v>
      </c>
      <c r="AP419">
        <v>43110</v>
      </c>
      <c r="AQ419">
        <v>43136</v>
      </c>
      <c r="AR419" t="s">
        <v>2093</v>
      </c>
      <c r="AS419">
        <v>0</v>
      </c>
      <c r="AT419">
        <v>0.9</v>
      </c>
      <c r="AU419" t="s">
        <v>2358</v>
      </c>
      <c r="AV419" t="s">
        <v>89</v>
      </c>
      <c r="AW419" s="65" t="s">
        <v>60</v>
      </c>
      <c r="AX419" t="s">
        <v>2402</v>
      </c>
    </row>
    <row r="420" spans="1:50" x14ac:dyDescent="0.25">
      <c r="A420" t="s">
        <v>18</v>
      </c>
      <c r="B420" t="s">
        <v>23</v>
      </c>
      <c r="C420" t="s">
        <v>1791</v>
      </c>
      <c r="D420" t="s">
        <v>1791</v>
      </c>
      <c r="E420" t="s">
        <v>423</v>
      </c>
      <c r="F420" t="s">
        <v>301</v>
      </c>
      <c r="G420" t="s">
        <v>469</v>
      </c>
      <c r="H420" t="s">
        <v>506</v>
      </c>
      <c r="I420" t="s">
        <v>1893</v>
      </c>
      <c r="J420" t="s">
        <v>36</v>
      </c>
      <c r="K420">
        <v>73</v>
      </c>
      <c r="M420">
        <v>0</v>
      </c>
      <c r="N420">
        <v>600000</v>
      </c>
      <c r="O420">
        <v>150000</v>
      </c>
      <c r="P420">
        <v>300000</v>
      </c>
      <c r="Q420">
        <v>0</v>
      </c>
      <c r="R420">
        <v>0</v>
      </c>
      <c r="S420">
        <v>150000</v>
      </c>
      <c r="T420">
        <v>0</v>
      </c>
      <c r="U420">
        <v>0</v>
      </c>
      <c r="V420">
        <v>188790</v>
      </c>
      <c r="W420">
        <v>43081</v>
      </c>
      <c r="X420">
        <v>0</v>
      </c>
      <c r="Y420">
        <v>0</v>
      </c>
      <c r="AK420" t="s">
        <v>2531</v>
      </c>
      <c r="AL420">
        <v>2</v>
      </c>
      <c r="AM420">
        <v>43446</v>
      </c>
      <c r="AN420" t="s">
        <v>2401</v>
      </c>
      <c r="AO420">
        <v>0</v>
      </c>
      <c r="AP420">
        <v>43137</v>
      </c>
      <c r="AQ420">
        <v>43146</v>
      </c>
      <c r="AR420" t="s">
        <v>2093</v>
      </c>
      <c r="AS420">
        <v>0</v>
      </c>
      <c r="AT420">
        <v>0.9</v>
      </c>
      <c r="AU420" t="s">
        <v>2358</v>
      </c>
      <c r="AV420" t="s">
        <v>11</v>
      </c>
      <c r="AW420" s="65" t="s">
        <v>60</v>
      </c>
      <c r="AX420" t="s">
        <v>2532</v>
      </c>
    </row>
    <row r="421" spans="1:50" x14ac:dyDescent="0.25">
      <c r="A421" t="s">
        <v>18</v>
      </c>
      <c r="B421" t="s">
        <v>23</v>
      </c>
      <c r="C421" t="s">
        <v>1792</v>
      </c>
      <c r="D421" t="s">
        <v>1792</v>
      </c>
      <c r="E421" t="s">
        <v>402</v>
      </c>
      <c r="F421" t="s">
        <v>1810</v>
      </c>
      <c r="G421" t="s">
        <v>446</v>
      </c>
      <c r="H421" t="s">
        <v>489</v>
      </c>
      <c r="I421" t="s">
        <v>1893</v>
      </c>
      <c r="J421" t="s">
        <v>29</v>
      </c>
      <c r="K421">
        <v>75</v>
      </c>
      <c r="M421">
        <v>0</v>
      </c>
      <c r="N421">
        <v>0</v>
      </c>
      <c r="O421">
        <v>0</v>
      </c>
      <c r="P421">
        <v>0</v>
      </c>
      <c r="Q421">
        <v>0</v>
      </c>
      <c r="R421">
        <v>0</v>
      </c>
      <c r="S421">
        <v>0</v>
      </c>
      <c r="T421">
        <v>0</v>
      </c>
      <c r="U421">
        <v>0</v>
      </c>
      <c r="V421">
        <v>0</v>
      </c>
      <c r="W421">
        <v>0</v>
      </c>
      <c r="X421">
        <v>0</v>
      </c>
      <c r="Y421">
        <v>0</v>
      </c>
      <c r="AK421">
        <v>0</v>
      </c>
      <c r="AL421">
        <v>0</v>
      </c>
      <c r="AM421">
        <v>0</v>
      </c>
      <c r="AN421">
        <v>0</v>
      </c>
      <c r="AO421">
        <v>0</v>
      </c>
      <c r="AP421">
        <v>43068</v>
      </c>
      <c r="AQ421">
        <v>0</v>
      </c>
      <c r="AR421" t="s">
        <v>2093</v>
      </c>
      <c r="AS421">
        <v>0</v>
      </c>
      <c r="AT421">
        <v>0</v>
      </c>
      <c r="AV421" t="s">
        <v>11</v>
      </c>
      <c r="AX421" t="s">
        <v>1904</v>
      </c>
    </row>
    <row r="422" spans="1:50" x14ac:dyDescent="0.25">
      <c r="A422" t="s">
        <v>18</v>
      </c>
      <c r="B422" t="s">
        <v>23</v>
      </c>
      <c r="C422" t="s">
        <v>1793</v>
      </c>
      <c r="D422" t="s">
        <v>1793</v>
      </c>
      <c r="E422" t="s">
        <v>407</v>
      </c>
      <c r="F422" t="s">
        <v>292</v>
      </c>
      <c r="G422" t="s">
        <v>471</v>
      </c>
      <c r="H422" t="s">
        <v>1820</v>
      </c>
      <c r="I422" t="s">
        <v>1893</v>
      </c>
      <c r="J422" t="s">
        <v>36</v>
      </c>
      <c r="K422">
        <v>22</v>
      </c>
      <c r="M422">
        <v>0</v>
      </c>
      <c r="N422">
        <v>800000</v>
      </c>
      <c r="O422">
        <v>250000</v>
      </c>
      <c r="P422">
        <v>450000</v>
      </c>
      <c r="Q422">
        <v>0</v>
      </c>
      <c r="R422">
        <v>0</v>
      </c>
      <c r="S422">
        <v>100000</v>
      </c>
      <c r="T422">
        <v>0</v>
      </c>
      <c r="U422">
        <v>0</v>
      </c>
      <c r="V422">
        <v>0</v>
      </c>
      <c r="W422">
        <v>0</v>
      </c>
      <c r="X422">
        <v>0</v>
      </c>
      <c r="Y422">
        <v>0</v>
      </c>
      <c r="AK422">
        <v>0</v>
      </c>
      <c r="AL422">
        <v>0</v>
      </c>
      <c r="AM422">
        <v>0</v>
      </c>
      <c r="AP422">
        <v>43068</v>
      </c>
      <c r="AQ422">
        <v>43105</v>
      </c>
      <c r="AR422" t="s">
        <v>2093</v>
      </c>
      <c r="AS422">
        <v>0</v>
      </c>
      <c r="AT422">
        <v>0.6</v>
      </c>
      <c r="AU422" t="s">
        <v>2358</v>
      </c>
      <c r="AV422" t="s">
        <v>89</v>
      </c>
      <c r="AW422" s="65" t="s">
        <v>60</v>
      </c>
      <c r="AX422" t="s">
        <v>1905</v>
      </c>
    </row>
    <row r="423" spans="1:50" x14ac:dyDescent="0.25">
      <c r="A423" t="s">
        <v>18</v>
      </c>
      <c r="B423" t="s">
        <v>23</v>
      </c>
      <c r="C423" t="s">
        <v>1793</v>
      </c>
      <c r="D423" t="s">
        <v>1793</v>
      </c>
      <c r="E423" t="s">
        <v>407</v>
      </c>
      <c r="F423" t="s">
        <v>292</v>
      </c>
      <c r="G423" t="s">
        <v>471</v>
      </c>
      <c r="H423" t="s">
        <v>1820</v>
      </c>
      <c r="I423" t="s">
        <v>1893</v>
      </c>
      <c r="J423" t="s">
        <v>36</v>
      </c>
      <c r="K423">
        <v>22</v>
      </c>
      <c r="M423">
        <v>0</v>
      </c>
      <c r="N423">
        <v>800000</v>
      </c>
      <c r="O423">
        <v>250000</v>
      </c>
      <c r="P423">
        <v>450000</v>
      </c>
      <c r="Q423">
        <v>0</v>
      </c>
      <c r="R423">
        <v>0</v>
      </c>
      <c r="S423">
        <v>100000</v>
      </c>
      <c r="T423">
        <v>0</v>
      </c>
      <c r="U423">
        <v>0</v>
      </c>
      <c r="V423">
        <v>0</v>
      </c>
      <c r="W423">
        <v>0</v>
      </c>
      <c r="X423">
        <v>0</v>
      </c>
      <c r="Y423">
        <v>0</v>
      </c>
      <c r="AK423" t="s">
        <v>2403</v>
      </c>
      <c r="AL423">
        <v>0</v>
      </c>
      <c r="AM423">
        <v>43138</v>
      </c>
      <c r="AN423">
        <v>0</v>
      </c>
      <c r="AO423">
        <v>0</v>
      </c>
      <c r="AP423">
        <v>43105</v>
      </c>
      <c r="AQ423">
        <v>43109</v>
      </c>
      <c r="AR423">
        <v>0</v>
      </c>
      <c r="AS423">
        <v>0</v>
      </c>
      <c r="AT423">
        <v>0.6</v>
      </c>
      <c r="AU423" t="s">
        <v>2358</v>
      </c>
      <c r="AV423" t="s">
        <v>89</v>
      </c>
      <c r="AW423" s="65" t="s">
        <v>60</v>
      </c>
      <c r="AX423" t="s">
        <v>1905</v>
      </c>
    </row>
    <row r="424" spans="1:50" x14ac:dyDescent="0.25">
      <c r="A424" t="s">
        <v>18</v>
      </c>
      <c r="B424" t="s">
        <v>23</v>
      </c>
      <c r="C424" t="s">
        <v>2404</v>
      </c>
      <c r="D424" t="s">
        <v>2405</v>
      </c>
      <c r="E424" t="s">
        <v>2406</v>
      </c>
      <c r="F424" t="s">
        <v>397</v>
      </c>
      <c r="G424" t="s">
        <v>2407</v>
      </c>
      <c r="H424" t="s">
        <v>2408</v>
      </c>
      <c r="I424" t="s">
        <v>1893</v>
      </c>
      <c r="J424" t="s">
        <v>36</v>
      </c>
      <c r="K424">
        <v>22</v>
      </c>
      <c r="M424">
        <v>0</v>
      </c>
      <c r="N424">
        <v>800000</v>
      </c>
      <c r="O424">
        <v>250000</v>
      </c>
      <c r="P424">
        <v>450000</v>
      </c>
      <c r="Q424">
        <v>0</v>
      </c>
      <c r="R424">
        <v>0</v>
      </c>
      <c r="S424">
        <v>100000</v>
      </c>
      <c r="T424">
        <v>0</v>
      </c>
      <c r="U424">
        <v>0</v>
      </c>
      <c r="V424">
        <v>0</v>
      </c>
      <c r="W424">
        <v>0</v>
      </c>
      <c r="X424">
        <v>0</v>
      </c>
      <c r="Y424">
        <v>0</v>
      </c>
      <c r="AK424" t="s">
        <v>2409</v>
      </c>
      <c r="AL424">
        <v>0</v>
      </c>
      <c r="AM424">
        <v>43138</v>
      </c>
      <c r="AN424">
        <v>0</v>
      </c>
      <c r="AO424">
        <v>0</v>
      </c>
      <c r="AP424">
        <v>43109</v>
      </c>
      <c r="AQ424">
        <v>43138</v>
      </c>
      <c r="AR424">
        <v>0</v>
      </c>
      <c r="AS424">
        <v>0</v>
      </c>
      <c r="AT424">
        <v>0.6</v>
      </c>
      <c r="AU424" t="s">
        <v>2358</v>
      </c>
      <c r="AV424" t="s">
        <v>89</v>
      </c>
      <c r="AW424" s="65" t="s">
        <v>60</v>
      </c>
      <c r="AX424" t="s">
        <v>2410</v>
      </c>
    </row>
    <row r="425" spans="1:50" x14ac:dyDescent="0.25">
      <c r="A425" t="s">
        <v>18</v>
      </c>
      <c r="B425" t="s">
        <v>23</v>
      </c>
      <c r="C425" t="s">
        <v>371</v>
      </c>
      <c r="D425" t="s">
        <v>371</v>
      </c>
      <c r="E425" t="s">
        <v>1821</v>
      </c>
      <c r="F425" t="s">
        <v>292</v>
      </c>
      <c r="G425" t="s">
        <v>1822</v>
      </c>
      <c r="H425" t="s">
        <v>1823</v>
      </c>
      <c r="I425" t="s">
        <v>1893</v>
      </c>
      <c r="J425" t="s">
        <v>36</v>
      </c>
      <c r="K425" t="s">
        <v>1887</v>
      </c>
      <c r="AP425">
        <v>43065</v>
      </c>
      <c r="AR425" t="s">
        <v>2093</v>
      </c>
      <c r="AV425" t="s">
        <v>89</v>
      </c>
      <c r="AX425" t="s">
        <v>1906</v>
      </c>
    </row>
    <row r="426" spans="1:50" x14ac:dyDescent="0.25">
      <c r="A426" t="s">
        <v>18</v>
      </c>
      <c r="B426" t="s">
        <v>23</v>
      </c>
      <c r="C426" t="s">
        <v>372</v>
      </c>
      <c r="D426" t="s">
        <v>372</v>
      </c>
      <c r="E426" t="s">
        <v>686</v>
      </c>
      <c r="F426" t="s">
        <v>209</v>
      </c>
      <c r="G426" t="s">
        <v>474</v>
      </c>
      <c r="H426" t="s">
        <v>2411</v>
      </c>
      <c r="I426" t="s">
        <v>1893</v>
      </c>
      <c r="J426" t="s">
        <v>34</v>
      </c>
      <c r="K426">
        <v>60</v>
      </c>
      <c r="M426">
        <v>0</v>
      </c>
      <c r="AL426">
        <v>0</v>
      </c>
      <c r="AP426">
        <v>43065</v>
      </c>
      <c r="AQ426">
        <v>43130</v>
      </c>
      <c r="AR426" t="s">
        <v>2093</v>
      </c>
      <c r="AT426">
        <v>0.4</v>
      </c>
      <c r="AU426" t="s">
        <v>2358</v>
      </c>
      <c r="AV426" t="s">
        <v>89</v>
      </c>
      <c r="AX426" t="s">
        <v>1907</v>
      </c>
    </row>
    <row r="427" spans="1:50" x14ac:dyDescent="0.25">
      <c r="A427" t="s">
        <v>18</v>
      </c>
      <c r="B427" t="s">
        <v>23</v>
      </c>
      <c r="C427" t="s">
        <v>372</v>
      </c>
      <c r="D427" t="s">
        <v>372</v>
      </c>
      <c r="E427" t="s">
        <v>686</v>
      </c>
      <c r="F427" t="s">
        <v>209</v>
      </c>
      <c r="G427" t="s">
        <v>474</v>
      </c>
      <c r="H427" t="s">
        <v>2411</v>
      </c>
      <c r="I427" t="s">
        <v>1893</v>
      </c>
      <c r="J427" t="s">
        <v>34</v>
      </c>
      <c r="K427">
        <v>60</v>
      </c>
      <c r="M427">
        <v>0</v>
      </c>
      <c r="AL427">
        <v>0</v>
      </c>
      <c r="AP427">
        <v>43130</v>
      </c>
      <c r="AQ427">
        <v>43108</v>
      </c>
      <c r="AR427" t="s">
        <v>2093</v>
      </c>
      <c r="AT427">
        <v>0.4</v>
      </c>
      <c r="AU427" t="s">
        <v>2358</v>
      </c>
      <c r="AV427" t="s">
        <v>89</v>
      </c>
      <c r="AX427" t="s">
        <v>2412</v>
      </c>
    </row>
    <row r="428" spans="1:50" x14ac:dyDescent="0.25">
      <c r="A428" t="s">
        <v>18</v>
      </c>
      <c r="B428" t="s">
        <v>23</v>
      </c>
      <c r="C428" t="s">
        <v>373</v>
      </c>
      <c r="D428" t="s">
        <v>373</v>
      </c>
      <c r="E428" t="s">
        <v>429</v>
      </c>
      <c r="F428" t="s">
        <v>209</v>
      </c>
      <c r="G428" t="s">
        <v>475</v>
      </c>
      <c r="H428" t="s">
        <v>1824</v>
      </c>
      <c r="I428" t="s">
        <v>1893</v>
      </c>
      <c r="J428" t="s">
        <v>36</v>
      </c>
      <c r="K428" t="s">
        <v>1887</v>
      </c>
      <c r="AP428">
        <v>43067</v>
      </c>
      <c r="AR428" t="s">
        <v>2093</v>
      </c>
      <c r="AV428" t="s">
        <v>89</v>
      </c>
      <c r="AX428" t="s">
        <v>1908</v>
      </c>
    </row>
    <row r="429" spans="1:50" x14ac:dyDescent="0.25">
      <c r="A429" t="s">
        <v>18</v>
      </c>
      <c r="B429" t="s">
        <v>23</v>
      </c>
      <c r="C429" t="s">
        <v>1794</v>
      </c>
      <c r="D429" t="s">
        <v>1794</v>
      </c>
      <c r="E429" t="s">
        <v>1825</v>
      </c>
      <c r="F429" t="s">
        <v>292</v>
      </c>
      <c r="G429" t="s">
        <v>1826</v>
      </c>
      <c r="H429" t="s">
        <v>1827</v>
      </c>
      <c r="I429" t="s">
        <v>1893</v>
      </c>
      <c r="J429" t="s">
        <v>2092</v>
      </c>
      <c r="K429" t="s">
        <v>1888</v>
      </c>
      <c r="M429">
        <v>0</v>
      </c>
      <c r="AL429">
        <v>0</v>
      </c>
      <c r="AP429">
        <v>43067</v>
      </c>
      <c r="AQ429">
        <v>43110</v>
      </c>
      <c r="AR429" t="s">
        <v>2093</v>
      </c>
      <c r="AT429">
        <v>0.2</v>
      </c>
      <c r="AU429" t="s">
        <v>2358</v>
      </c>
      <c r="AV429" t="s">
        <v>89</v>
      </c>
      <c r="AX429" t="s">
        <v>1909</v>
      </c>
    </row>
    <row r="430" spans="1:50" x14ac:dyDescent="0.25">
      <c r="A430" t="s">
        <v>18</v>
      </c>
      <c r="B430" t="s">
        <v>23</v>
      </c>
      <c r="C430" t="s">
        <v>1794</v>
      </c>
      <c r="D430" t="s">
        <v>1794</v>
      </c>
      <c r="E430" t="s">
        <v>1825</v>
      </c>
      <c r="F430" t="s">
        <v>292</v>
      </c>
      <c r="G430" t="s">
        <v>1826</v>
      </c>
      <c r="H430" t="s">
        <v>2413</v>
      </c>
      <c r="I430" t="s">
        <v>2414</v>
      </c>
      <c r="J430" t="s">
        <v>2092</v>
      </c>
      <c r="K430" t="s">
        <v>1888</v>
      </c>
      <c r="M430">
        <v>0</v>
      </c>
      <c r="AL430">
        <v>0</v>
      </c>
      <c r="AP430" t="s">
        <v>2415</v>
      </c>
      <c r="AQ430">
        <v>43145</v>
      </c>
      <c r="AR430" t="s">
        <v>2093</v>
      </c>
      <c r="AT430">
        <v>0.2</v>
      </c>
      <c r="AU430" t="s">
        <v>2358</v>
      </c>
      <c r="AV430" t="s">
        <v>89</v>
      </c>
      <c r="AX430" t="s">
        <v>2416</v>
      </c>
    </row>
    <row r="431" spans="1:50" x14ac:dyDescent="0.25">
      <c r="A431" t="s">
        <v>18</v>
      </c>
      <c r="B431" t="s">
        <v>23</v>
      </c>
      <c r="C431" t="s">
        <v>1795</v>
      </c>
      <c r="D431" t="s">
        <v>1795</v>
      </c>
      <c r="E431" t="s">
        <v>411</v>
      </c>
      <c r="F431" t="s">
        <v>209</v>
      </c>
      <c r="G431" t="s">
        <v>457</v>
      </c>
      <c r="H431" t="s">
        <v>496</v>
      </c>
      <c r="I431" t="s">
        <v>1893</v>
      </c>
      <c r="J431" t="s">
        <v>44</v>
      </c>
      <c r="K431">
        <v>290</v>
      </c>
      <c r="N431">
        <v>12000000</v>
      </c>
      <c r="V431">
        <v>21137</v>
      </c>
      <c r="W431">
        <v>43081</v>
      </c>
      <c r="X431">
        <v>24612.3</v>
      </c>
      <c r="Y431">
        <v>43126</v>
      </c>
      <c r="AL431">
        <v>0</v>
      </c>
      <c r="AP431">
        <v>43062</v>
      </c>
      <c r="AQ431">
        <v>43108</v>
      </c>
      <c r="AR431">
        <v>43014</v>
      </c>
      <c r="AT431">
        <v>0.9</v>
      </c>
      <c r="AU431" t="s">
        <v>2358</v>
      </c>
      <c r="AV431" t="s">
        <v>10</v>
      </c>
      <c r="AW431" s="65" t="s">
        <v>644</v>
      </c>
      <c r="AX431" t="s">
        <v>1910</v>
      </c>
    </row>
    <row r="432" spans="1:50" x14ac:dyDescent="0.25">
      <c r="A432" t="s">
        <v>18</v>
      </c>
      <c r="B432" t="s">
        <v>23</v>
      </c>
      <c r="C432" t="s">
        <v>1795</v>
      </c>
      <c r="D432" t="s">
        <v>1795</v>
      </c>
      <c r="E432" t="s">
        <v>2417</v>
      </c>
      <c r="F432" t="s">
        <v>209</v>
      </c>
      <c r="G432" t="s">
        <v>457</v>
      </c>
      <c r="H432" t="s">
        <v>2418</v>
      </c>
      <c r="I432" t="s">
        <v>1893</v>
      </c>
      <c r="J432" t="s">
        <v>44</v>
      </c>
      <c r="K432">
        <v>290</v>
      </c>
      <c r="N432">
        <v>12000000</v>
      </c>
      <c r="V432">
        <v>21137</v>
      </c>
      <c r="W432">
        <v>43081</v>
      </c>
      <c r="X432">
        <v>24612.3</v>
      </c>
      <c r="Y432">
        <v>43126</v>
      </c>
      <c r="AL432">
        <v>0</v>
      </c>
      <c r="AP432">
        <v>43108</v>
      </c>
      <c r="AQ432">
        <v>43130</v>
      </c>
      <c r="AR432">
        <v>43014</v>
      </c>
      <c r="AT432">
        <v>0.9</v>
      </c>
      <c r="AU432" t="s">
        <v>2358</v>
      </c>
      <c r="AV432" t="s">
        <v>10</v>
      </c>
      <c r="AW432" s="65" t="s">
        <v>644</v>
      </c>
      <c r="AX432" t="s">
        <v>1910</v>
      </c>
    </row>
    <row r="433" spans="1:50" x14ac:dyDescent="0.25">
      <c r="A433" t="s">
        <v>18</v>
      </c>
      <c r="B433" t="s">
        <v>23</v>
      </c>
      <c r="C433" t="s">
        <v>1795</v>
      </c>
      <c r="D433" t="s">
        <v>1795</v>
      </c>
      <c r="E433" t="s">
        <v>2417</v>
      </c>
      <c r="F433" t="s">
        <v>209</v>
      </c>
      <c r="G433" t="s">
        <v>457</v>
      </c>
      <c r="H433" t="s">
        <v>2418</v>
      </c>
      <c r="I433" t="s">
        <v>1893</v>
      </c>
      <c r="J433" t="s">
        <v>44</v>
      </c>
      <c r="K433">
        <v>290</v>
      </c>
      <c r="M433">
        <v>24612.3</v>
      </c>
      <c r="N433">
        <v>12000000</v>
      </c>
      <c r="V433">
        <v>21137</v>
      </c>
      <c r="W433">
        <v>43081</v>
      </c>
      <c r="X433">
        <v>24612.3</v>
      </c>
      <c r="Y433">
        <v>43126</v>
      </c>
      <c r="AL433">
        <v>0</v>
      </c>
      <c r="AP433">
        <v>43131</v>
      </c>
      <c r="AQ433">
        <v>43139</v>
      </c>
      <c r="AR433">
        <v>43014</v>
      </c>
      <c r="AT433">
        <v>0.9</v>
      </c>
      <c r="AU433" t="s">
        <v>2358</v>
      </c>
      <c r="AV433" t="s">
        <v>10</v>
      </c>
      <c r="AW433" s="65" t="s">
        <v>644</v>
      </c>
      <c r="AX433" t="s">
        <v>1910</v>
      </c>
    </row>
    <row r="434" spans="1:50" x14ac:dyDescent="0.25">
      <c r="A434" t="s">
        <v>18</v>
      </c>
      <c r="B434" t="s">
        <v>23</v>
      </c>
      <c r="C434" t="s">
        <v>363</v>
      </c>
      <c r="D434" t="s">
        <v>363</v>
      </c>
      <c r="E434" t="s">
        <v>421</v>
      </c>
      <c r="F434" t="s">
        <v>440</v>
      </c>
      <c r="G434" t="s">
        <v>467</v>
      </c>
      <c r="H434" t="s">
        <v>504</v>
      </c>
      <c r="I434" t="s">
        <v>1893</v>
      </c>
      <c r="J434" t="s">
        <v>28</v>
      </c>
      <c r="K434">
        <v>132</v>
      </c>
      <c r="M434">
        <v>24612.3</v>
      </c>
      <c r="N434">
        <v>1000000</v>
      </c>
      <c r="AL434">
        <v>0</v>
      </c>
      <c r="AP434">
        <v>43027</v>
      </c>
      <c r="AQ434">
        <v>43144</v>
      </c>
      <c r="AR434">
        <v>43014</v>
      </c>
      <c r="AV434" t="s">
        <v>89</v>
      </c>
      <c r="AW434" s="65" t="s">
        <v>60</v>
      </c>
      <c r="AX434" t="s">
        <v>1911</v>
      </c>
    </row>
    <row r="435" spans="1:50" x14ac:dyDescent="0.25">
      <c r="A435" t="s">
        <v>18</v>
      </c>
      <c r="B435" t="s">
        <v>23</v>
      </c>
      <c r="C435" t="s">
        <v>364</v>
      </c>
      <c r="D435" t="s">
        <v>364</v>
      </c>
      <c r="E435" t="s">
        <v>1828</v>
      </c>
      <c r="F435" t="s">
        <v>292</v>
      </c>
      <c r="G435" t="s">
        <v>468</v>
      </c>
      <c r="H435" t="s">
        <v>505</v>
      </c>
      <c r="I435" t="s">
        <v>1893</v>
      </c>
      <c r="J435" t="s">
        <v>36</v>
      </c>
      <c r="K435" t="s">
        <v>1887</v>
      </c>
      <c r="N435">
        <v>1000000</v>
      </c>
      <c r="AP435">
        <v>43065</v>
      </c>
      <c r="AR435">
        <v>43014</v>
      </c>
      <c r="AV435" t="s">
        <v>89</v>
      </c>
      <c r="AX435" t="s">
        <v>1912</v>
      </c>
    </row>
    <row r="436" spans="1:50" x14ac:dyDescent="0.25">
      <c r="A436" t="s">
        <v>18</v>
      </c>
      <c r="B436" t="s">
        <v>23</v>
      </c>
      <c r="C436" t="s">
        <v>365</v>
      </c>
      <c r="D436" t="s">
        <v>365</v>
      </c>
      <c r="E436" t="s">
        <v>422</v>
      </c>
      <c r="F436" t="s">
        <v>441</v>
      </c>
      <c r="G436" t="s">
        <v>399</v>
      </c>
      <c r="H436" t="s">
        <v>497</v>
      </c>
      <c r="I436" t="s">
        <v>1893</v>
      </c>
      <c r="J436" t="s">
        <v>44</v>
      </c>
      <c r="K436">
        <v>823</v>
      </c>
      <c r="M436">
        <v>0</v>
      </c>
      <c r="AL436">
        <v>1</v>
      </c>
      <c r="AM436">
        <v>42935</v>
      </c>
      <c r="AP436">
        <v>43063</v>
      </c>
      <c r="AQ436">
        <v>43130</v>
      </c>
      <c r="AR436">
        <v>43018</v>
      </c>
      <c r="AT436">
        <v>0.3</v>
      </c>
      <c r="AV436" t="s">
        <v>89</v>
      </c>
      <c r="AX436" t="s">
        <v>1906</v>
      </c>
    </row>
    <row r="437" spans="1:50" x14ac:dyDescent="0.25">
      <c r="A437" t="s">
        <v>18</v>
      </c>
      <c r="B437" t="s">
        <v>23</v>
      </c>
      <c r="C437" t="s">
        <v>365</v>
      </c>
      <c r="D437" t="s">
        <v>365</v>
      </c>
      <c r="E437" t="s">
        <v>422</v>
      </c>
      <c r="F437" t="s">
        <v>441</v>
      </c>
      <c r="G437" t="s">
        <v>399</v>
      </c>
      <c r="H437" t="s">
        <v>497</v>
      </c>
      <c r="I437" t="s">
        <v>1893</v>
      </c>
      <c r="J437" t="s">
        <v>44</v>
      </c>
      <c r="K437">
        <v>823</v>
      </c>
      <c r="M437">
        <v>0</v>
      </c>
      <c r="AL437">
        <v>1</v>
      </c>
      <c r="AM437">
        <v>42935</v>
      </c>
      <c r="AP437">
        <v>43130</v>
      </c>
      <c r="AQ437">
        <v>43139</v>
      </c>
      <c r="AR437">
        <v>43018</v>
      </c>
      <c r="AT437">
        <v>0.3</v>
      </c>
      <c r="AV437" t="s">
        <v>89</v>
      </c>
      <c r="AX437" t="s">
        <v>1906</v>
      </c>
    </row>
    <row r="438" spans="1:50" x14ac:dyDescent="0.25">
      <c r="A438" t="s">
        <v>18</v>
      </c>
      <c r="B438" t="s">
        <v>23</v>
      </c>
      <c r="C438" t="s">
        <v>366</v>
      </c>
      <c r="D438" t="s">
        <v>366</v>
      </c>
      <c r="E438" t="s">
        <v>424</v>
      </c>
      <c r="F438" t="s">
        <v>442</v>
      </c>
      <c r="G438" t="s">
        <v>400</v>
      </c>
      <c r="H438" t="s">
        <v>507</v>
      </c>
      <c r="I438" t="s">
        <v>1893</v>
      </c>
      <c r="J438" t="s">
        <v>392</v>
      </c>
      <c r="K438">
        <v>30</v>
      </c>
      <c r="M438">
        <v>0</v>
      </c>
      <c r="N438">
        <v>100000</v>
      </c>
      <c r="V438">
        <v>192516.34</v>
      </c>
      <c r="W438">
        <v>42915</v>
      </c>
      <c r="AL438">
        <v>1</v>
      </c>
      <c r="AM438">
        <v>42933</v>
      </c>
      <c r="AN438">
        <v>0</v>
      </c>
      <c r="AP438">
        <v>43066</v>
      </c>
      <c r="AR438">
        <v>43018</v>
      </c>
      <c r="AT438">
        <v>0.4</v>
      </c>
      <c r="AU438" t="s">
        <v>2358</v>
      </c>
      <c r="AV438" t="s">
        <v>89</v>
      </c>
      <c r="AX438" t="s">
        <v>1906</v>
      </c>
    </row>
    <row r="439" spans="1:50" x14ac:dyDescent="0.25">
      <c r="A439" t="s">
        <v>18</v>
      </c>
      <c r="B439" t="s">
        <v>23</v>
      </c>
      <c r="C439" t="s">
        <v>366</v>
      </c>
      <c r="D439" t="s">
        <v>366</v>
      </c>
      <c r="E439" t="s">
        <v>424</v>
      </c>
      <c r="F439" t="s">
        <v>442</v>
      </c>
      <c r="G439" t="s">
        <v>400</v>
      </c>
      <c r="H439" t="s">
        <v>507</v>
      </c>
      <c r="I439" t="s">
        <v>1893</v>
      </c>
      <c r="J439" t="s">
        <v>392</v>
      </c>
      <c r="K439">
        <v>30</v>
      </c>
      <c r="M439">
        <v>0</v>
      </c>
      <c r="N439">
        <v>100000</v>
      </c>
      <c r="V439">
        <v>192516.34</v>
      </c>
      <c r="W439">
        <v>42915</v>
      </c>
      <c r="AL439">
        <v>1</v>
      </c>
      <c r="AM439">
        <v>42933</v>
      </c>
      <c r="AN439">
        <v>0</v>
      </c>
      <c r="AO439">
        <v>0</v>
      </c>
      <c r="AP439">
        <v>43123</v>
      </c>
      <c r="AQ439">
        <v>43130</v>
      </c>
      <c r="AR439">
        <v>43018</v>
      </c>
      <c r="AT439">
        <v>0.4</v>
      </c>
      <c r="AU439" t="s">
        <v>2358</v>
      </c>
      <c r="AV439" t="s">
        <v>89</v>
      </c>
      <c r="AX439" t="s">
        <v>2419</v>
      </c>
    </row>
    <row r="440" spans="1:50" x14ac:dyDescent="0.25">
      <c r="A440" t="s">
        <v>18</v>
      </c>
      <c r="B440" t="s">
        <v>23</v>
      </c>
      <c r="C440" t="s">
        <v>367</v>
      </c>
      <c r="D440" t="s">
        <v>367</v>
      </c>
      <c r="E440" t="s">
        <v>425</v>
      </c>
      <c r="F440" t="s">
        <v>443</v>
      </c>
      <c r="G440" t="s">
        <v>470</v>
      </c>
      <c r="H440" t="s">
        <v>508</v>
      </c>
      <c r="I440" t="s">
        <v>1893</v>
      </c>
      <c r="J440" t="s">
        <v>39</v>
      </c>
      <c r="M440">
        <v>0</v>
      </c>
      <c r="AL440">
        <v>1</v>
      </c>
      <c r="AM440">
        <v>42934</v>
      </c>
      <c r="AN440">
        <v>0</v>
      </c>
      <c r="AO440">
        <v>0</v>
      </c>
      <c r="AP440">
        <v>43066</v>
      </c>
      <c r="AR440">
        <v>43018</v>
      </c>
      <c r="AT440">
        <v>0.3</v>
      </c>
      <c r="AU440" t="s">
        <v>2358</v>
      </c>
      <c r="AV440" t="s">
        <v>89</v>
      </c>
      <c r="AX440" t="s">
        <v>1913</v>
      </c>
    </row>
    <row r="441" spans="1:50" x14ac:dyDescent="0.25">
      <c r="A441" t="s">
        <v>18</v>
      </c>
      <c r="B441" t="s">
        <v>23</v>
      </c>
      <c r="C441" t="s">
        <v>367</v>
      </c>
      <c r="D441" t="s">
        <v>367</v>
      </c>
      <c r="E441" t="s">
        <v>425</v>
      </c>
      <c r="F441" t="s">
        <v>443</v>
      </c>
      <c r="G441" t="s">
        <v>470</v>
      </c>
      <c r="H441" t="s">
        <v>508</v>
      </c>
      <c r="I441" t="s">
        <v>1893</v>
      </c>
      <c r="J441" t="s">
        <v>39</v>
      </c>
      <c r="M441">
        <v>0</v>
      </c>
      <c r="AL441">
        <v>1</v>
      </c>
      <c r="AM441">
        <v>42934</v>
      </c>
      <c r="AN441">
        <v>0</v>
      </c>
      <c r="AO441">
        <v>0</v>
      </c>
      <c r="AP441">
        <v>43123</v>
      </c>
      <c r="AQ441">
        <v>43130</v>
      </c>
      <c r="AR441">
        <v>43018</v>
      </c>
      <c r="AT441">
        <v>0.3</v>
      </c>
      <c r="AU441" t="s">
        <v>2358</v>
      </c>
      <c r="AV441" t="s">
        <v>89</v>
      </c>
      <c r="AX441" t="s">
        <v>2420</v>
      </c>
    </row>
    <row r="442" spans="1:50" x14ac:dyDescent="0.25">
      <c r="A442" t="s">
        <v>18</v>
      </c>
      <c r="B442" t="s">
        <v>23</v>
      </c>
      <c r="C442" t="s">
        <v>1796</v>
      </c>
      <c r="D442" t="s">
        <v>1796</v>
      </c>
      <c r="E442" t="s">
        <v>408</v>
      </c>
      <c r="F442" t="s">
        <v>397</v>
      </c>
      <c r="G442" t="s">
        <v>453</v>
      </c>
      <c r="H442" t="s">
        <v>1829</v>
      </c>
      <c r="I442" t="s">
        <v>1893</v>
      </c>
      <c r="J442" t="s">
        <v>36</v>
      </c>
      <c r="K442" t="s">
        <v>1887</v>
      </c>
      <c r="M442">
        <v>0</v>
      </c>
      <c r="N442">
        <v>1500000</v>
      </c>
      <c r="O442">
        <v>0</v>
      </c>
      <c r="P442">
        <v>1500000</v>
      </c>
      <c r="Q442">
        <v>0</v>
      </c>
      <c r="R442">
        <v>0</v>
      </c>
      <c r="S442">
        <v>0</v>
      </c>
      <c r="T442">
        <v>0</v>
      </c>
      <c r="U442">
        <v>0</v>
      </c>
      <c r="V442">
        <v>1680000</v>
      </c>
      <c r="W442">
        <v>43010</v>
      </c>
      <c r="X442">
        <v>0</v>
      </c>
      <c r="Y442">
        <v>0</v>
      </c>
      <c r="AM442">
        <v>42933</v>
      </c>
      <c r="AP442">
        <v>43063</v>
      </c>
      <c r="AR442">
        <v>43014</v>
      </c>
      <c r="AS442">
        <v>0</v>
      </c>
      <c r="AT442">
        <v>0.5</v>
      </c>
      <c r="AU442" t="s">
        <v>2358</v>
      </c>
      <c r="AV442" t="s">
        <v>89</v>
      </c>
      <c r="AW442" s="65" t="s">
        <v>62</v>
      </c>
      <c r="AX442" t="s">
        <v>1914</v>
      </c>
    </row>
    <row r="443" spans="1:50" x14ac:dyDescent="0.25">
      <c r="A443" t="s">
        <v>18</v>
      </c>
      <c r="B443" t="s">
        <v>23</v>
      </c>
      <c r="C443" t="s">
        <v>1796</v>
      </c>
      <c r="D443" t="s">
        <v>1796</v>
      </c>
      <c r="E443" t="s">
        <v>408</v>
      </c>
      <c r="F443" t="s">
        <v>397</v>
      </c>
      <c r="G443" t="s">
        <v>453</v>
      </c>
      <c r="H443" t="s">
        <v>1829</v>
      </c>
      <c r="I443" t="s">
        <v>1893</v>
      </c>
      <c r="J443" t="s">
        <v>36</v>
      </c>
      <c r="K443" t="s">
        <v>1887</v>
      </c>
      <c r="M443">
        <v>0</v>
      </c>
      <c r="N443">
        <v>1500000</v>
      </c>
      <c r="O443">
        <v>0</v>
      </c>
      <c r="P443">
        <v>1500000</v>
      </c>
      <c r="Q443">
        <v>0</v>
      </c>
      <c r="R443">
        <v>0</v>
      </c>
      <c r="S443">
        <v>0</v>
      </c>
      <c r="T443">
        <v>0</v>
      </c>
      <c r="U443">
        <v>0</v>
      </c>
      <c r="V443">
        <v>1680000</v>
      </c>
      <c r="W443">
        <v>43010</v>
      </c>
      <c r="X443">
        <v>0</v>
      </c>
      <c r="Y443">
        <v>0</v>
      </c>
      <c r="AM443">
        <v>42933</v>
      </c>
      <c r="AP443">
        <v>43063</v>
      </c>
      <c r="AR443">
        <v>43014</v>
      </c>
      <c r="AS443">
        <v>0</v>
      </c>
      <c r="AT443">
        <v>0.5</v>
      </c>
      <c r="AU443" t="s">
        <v>2358</v>
      </c>
      <c r="AV443" t="s">
        <v>89</v>
      </c>
      <c r="AW443" s="65" t="s">
        <v>62</v>
      </c>
      <c r="AX443" t="s">
        <v>2110</v>
      </c>
    </row>
    <row r="444" spans="1:50" x14ac:dyDescent="0.25">
      <c r="A444" t="s">
        <v>18</v>
      </c>
      <c r="B444" t="s">
        <v>23</v>
      </c>
      <c r="C444" t="s">
        <v>1796</v>
      </c>
      <c r="D444" t="s">
        <v>1796</v>
      </c>
      <c r="E444" t="s">
        <v>408</v>
      </c>
      <c r="F444" t="s">
        <v>397</v>
      </c>
      <c r="G444" t="s">
        <v>453</v>
      </c>
      <c r="H444" t="s">
        <v>1829</v>
      </c>
      <c r="I444" t="s">
        <v>1893</v>
      </c>
      <c r="J444" t="s">
        <v>36</v>
      </c>
      <c r="K444" t="s">
        <v>1887</v>
      </c>
      <c r="M444">
        <v>0</v>
      </c>
      <c r="N444">
        <v>1500000</v>
      </c>
      <c r="O444">
        <v>0</v>
      </c>
      <c r="P444">
        <v>1500000</v>
      </c>
      <c r="Q444">
        <v>0</v>
      </c>
      <c r="R444">
        <v>0</v>
      </c>
      <c r="S444">
        <v>0</v>
      </c>
      <c r="T444">
        <v>0</v>
      </c>
      <c r="U444">
        <v>0</v>
      </c>
      <c r="V444">
        <v>1680000</v>
      </c>
      <c r="W444">
        <v>43010</v>
      </c>
      <c r="X444">
        <v>0</v>
      </c>
      <c r="Y444">
        <v>0</v>
      </c>
      <c r="AM444">
        <v>42933</v>
      </c>
      <c r="AP444">
        <v>43063</v>
      </c>
      <c r="AR444">
        <v>43014</v>
      </c>
      <c r="AS444">
        <v>0</v>
      </c>
      <c r="AT444">
        <v>0.5</v>
      </c>
      <c r="AU444" t="s">
        <v>2358</v>
      </c>
      <c r="AV444" t="s">
        <v>89</v>
      </c>
      <c r="AW444" s="65" t="s">
        <v>62</v>
      </c>
      <c r="AX444" t="s">
        <v>2111</v>
      </c>
    </row>
    <row r="445" spans="1:50" x14ac:dyDescent="0.25">
      <c r="A445" t="s">
        <v>18</v>
      </c>
      <c r="B445" t="s">
        <v>23</v>
      </c>
      <c r="C445" t="s">
        <v>1796</v>
      </c>
      <c r="D445" t="s">
        <v>1796</v>
      </c>
      <c r="E445" t="s">
        <v>408</v>
      </c>
      <c r="F445" t="s">
        <v>397</v>
      </c>
      <c r="G445" t="s">
        <v>453</v>
      </c>
      <c r="H445" t="s">
        <v>1829</v>
      </c>
      <c r="I445" t="s">
        <v>1893</v>
      </c>
      <c r="J445" t="s">
        <v>36</v>
      </c>
      <c r="K445" t="s">
        <v>1887</v>
      </c>
      <c r="M445">
        <v>0</v>
      </c>
      <c r="N445">
        <v>1500000</v>
      </c>
      <c r="O445">
        <v>0</v>
      </c>
      <c r="P445">
        <v>1500000</v>
      </c>
      <c r="Q445">
        <v>0</v>
      </c>
      <c r="R445">
        <v>0</v>
      </c>
      <c r="S445">
        <v>0</v>
      </c>
      <c r="T445">
        <v>0</v>
      </c>
      <c r="U445">
        <v>0</v>
      </c>
      <c r="V445">
        <v>1680000</v>
      </c>
      <c r="W445">
        <v>43010</v>
      </c>
      <c r="X445">
        <v>0</v>
      </c>
      <c r="Y445">
        <v>0</v>
      </c>
      <c r="AL445">
        <v>2</v>
      </c>
      <c r="AM445">
        <v>42933</v>
      </c>
      <c r="AN445">
        <v>43031</v>
      </c>
      <c r="AO445">
        <v>43137</v>
      </c>
      <c r="AP445">
        <v>43108</v>
      </c>
      <c r="AQ445">
        <v>43115</v>
      </c>
      <c r="AR445">
        <v>43014</v>
      </c>
      <c r="AS445">
        <v>0</v>
      </c>
      <c r="AT445">
        <v>0.5</v>
      </c>
      <c r="AU445" t="s">
        <v>2358</v>
      </c>
      <c r="AV445" t="s">
        <v>89</v>
      </c>
      <c r="AW445" s="65" t="s">
        <v>62</v>
      </c>
      <c r="AX445" t="s">
        <v>2402</v>
      </c>
    </row>
    <row r="446" spans="1:50" x14ac:dyDescent="0.25">
      <c r="A446" t="s">
        <v>18</v>
      </c>
      <c r="B446" t="s">
        <v>23</v>
      </c>
      <c r="C446" t="s">
        <v>1796</v>
      </c>
      <c r="D446" t="s">
        <v>1796</v>
      </c>
      <c r="E446" t="s">
        <v>2421</v>
      </c>
      <c r="F446" t="s">
        <v>212</v>
      </c>
      <c r="G446" t="s">
        <v>2422</v>
      </c>
      <c r="H446" t="s">
        <v>2423</v>
      </c>
      <c r="I446" t="s">
        <v>1893</v>
      </c>
      <c r="J446" t="s">
        <v>36</v>
      </c>
      <c r="K446" t="s">
        <v>1887</v>
      </c>
      <c r="M446">
        <v>0</v>
      </c>
      <c r="N446">
        <v>1500000</v>
      </c>
      <c r="O446">
        <v>0</v>
      </c>
      <c r="P446">
        <v>1500000</v>
      </c>
      <c r="Q446">
        <v>0</v>
      </c>
      <c r="R446">
        <v>0</v>
      </c>
      <c r="S446">
        <v>0</v>
      </c>
      <c r="T446">
        <v>0</v>
      </c>
      <c r="U446">
        <v>0</v>
      </c>
      <c r="V446">
        <v>1680000</v>
      </c>
      <c r="W446">
        <v>43010</v>
      </c>
      <c r="X446">
        <v>0</v>
      </c>
      <c r="Y446">
        <v>0</v>
      </c>
      <c r="AL446">
        <v>2</v>
      </c>
      <c r="AM446">
        <v>42933</v>
      </c>
      <c r="AN446">
        <v>43031</v>
      </c>
      <c r="AP446">
        <v>43122</v>
      </c>
      <c r="AQ446">
        <v>43130</v>
      </c>
      <c r="AR446">
        <v>43014</v>
      </c>
      <c r="AS446">
        <v>0</v>
      </c>
      <c r="AT446">
        <v>0.4</v>
      </c>
      <c r="AU446" t="s">
        <v>2358</v>
      </c>
      <c r="AV446" t="s">
        <v>89</v>
      </c>
      <c r="AW446" s="65" t="s">
        <v>62</v>
      </c>
      <c r="AX446" t="s">
        <v>2424</v>
      </c>
    </row>
    <row r="447" spans="1:50" x14ac:dyDescent="0.25">
      <c r="A447" t="s">
        <v>18</v>
      </c>
      <c r="B447" t="s">
        <v>23</v>
      </c>
      <c r="C447" t="s">
        <v>1797</v>
      </c>
      <c r="D447" t="s">
        <v>1797</v>
      </c>
      <c r="E447" t="s">
        <v>1830</v>
      </c>
      <c r="F447" t="s">
        <v>1831</v>
      </c>
      <c r="G447" t="s">
        <v>1832</v>
      </c>
      <c r="H447" t="s">
        <v>1833</v>
      </c>
      <c r="I447" t="s">
        <v>58</v>
      </c>
      <c r="J447" t="s">
        <v>29</v>
      </c>
      <c r="N447">
        <v>2000000</v>
      </c>
      <c r="O447">
        <v>0</v>
      </c>
      <c r="Q447">
        <v>0</v>
      </c>
      <c r="R447">
        <v>0</v>
      </c>
      <c r="S447">
        <v>0</v>
      </c>
      <c r="T447">
        <v>0</v>
      </c>
      <c r="U447">
        <v>0</v>
      </c>
      <c r="X447">
        <v>0</v>
      </c>
      <c r="Y447">
        <v>0</v>
      </c>
      <c r="AP447">
        <v>43063</v>
      </c>
      <c r="AR447">
        <v>43014</v>
      </c>
      <c r="AV447" t="s">
        <v>89</v>
      </c>
      <c r="AX447" t="s">
        <v>1915</v>
      </c>
    </row>
    <row r="448" spans="1:50" x14ac:dyDescent="0.25">
      <c r="A448" t="s">
        <v>18</v>
      </c>
      <c r="B448" t="s">
        <v>23</v>
      </c>
      <c r="C448" t="s">
        <v>1798</v>
      </c>
      <c r="D448" t="s">
        <v>1798</v>
      </c>
      <c r="E448" t="s">
        <v>1834</v>
      </c>
      <c r="F448" t="s">
        <v>209</v>
      </c>
      <c r="G448" t="s">
        <v>1835</v>
      </c>
      <c r="H448" t="s">
        <v>1836</v>
      </c>
      <c r="I448" t="s">
        <v>1893</v>
      </c>
      <c r="J448" t="s">
        <v>29</v>
      </c>
      <c r="K448">
        <v>42</v>
      </c>
      <c r="AP448">
        <v>43063</v>
      </c>
      <c r="AR448">
        <v>43014</v>
      </c>
      <c r="AV448" t="s">
        <v>89</v>
      </c>
      <c r="AX448" t="s">
        <v>1912</v>
      </c>
    </row>
    <row r="449" spans="1:50" x14ac:dyDescent="0.25">
      <c r="A449" t="s">
        <v>18</v>
      </c>
      <c r="B449" t="s">
        <v>23</v>
      </c>
      <c r="C449" t="s">
        <v>368</v>
      </c>
      <c r="D449" t="s">
        <v>368</v>
      </c>
      <c r="E449" t="s">
        <v>426</v>
      </c>
      <c r="F449" t="s">
        <v>444</v>
      </c>
      <c r="G449" t="s">
        <v>401</v>
      </c>
      <c r="H449" t="s">
        <v>509</v>
      </c>
      <c r="I449" t="s">
        <v>1893</v>
      </c>
      <c r="J449" t="s">
        <v>29</v>
      </c>
      <c r="K449">
        <v>9</v>
      </c>
      <c r="M449">
        <v>0</v>
      </c>
      <c r="AL449">
        <v>0</v>
      </c>
      <c r="AP449">
        <v>43063</v>
      </c>
      <c r="AQ449">
        <v>43130</v>
      </c>
      <c r="AR449">
        <v>43014</v>
      </c>
      <c r="AT449">
        <v>0.3</v>
      </c>
      <c r="AV449" t="s">
        <v>89</v>
      </c>
      <c r="AX449" t="s">
        <v>1912</v>
      </c>
    </row>
    <row r="450" spans="1:50" x14ac:dyDescent="0.25">
      <c r="A450" t="s">
        <v>18</v>
      </c>
      <c r="B450" t="s">
        <v>23</v>
      </c>
      <c r="C450" t="s">
        <v>368</v>
      </c>
      <c r="D450" t="s">
        <v>368</v>
      </c>
      <c r="E450" t="s">
        <v>426</v>
      </c>
      <c r="F450" t="s">
        <v>444</v>
      </c>
      <c r="G450" t="s">
        <v>401</v>
      </c>
      <c r="H450" t="s">
        <v>509</v>
      </c>
      <c r="I450" t="s">
        <v>1893</v>
      </c>
      <c r="J450" t="s">
        <v>29</v>
      </c>
      <c r="K450">
        <v>9</v>
      </c>
      <c r="M450">
        <v>0</v>
      </c>
      <c r="AL450">
        <v>0</v>
      </c>
      <c r="AP450">
        <v>43130</v>
      </c>
      <c r="AQ450">
        <v>43136</v>
      </c>
      <c r="AR450">
        <v>43014</v>
      </c>
      <c r="AT450">
        <v>0.3</v>
      </c>
      <c r="AV450" t="s">
        <v>89</v>
      </c>
      <c r="AX450" t="s">
        <v>2425</v>
      </c>
    </row>
    <row r="451" spans="1:50" x14ac:dyDescent="0.25">
      <c r="A451" t="s">
        <v>18</v>
      </c>
      <c r="B451" t="s">
        <v>23</v>
      </c>
      <c r="C451" t="s">
        <v>369</v>
      </c>
      <c r="D451" t="s">
        <v>369</v>
      </c>
      <c r="E451" t="s">
        <v>427</v>
      </c>
      <c r="F451" t="s">
        <v>209</v>
      </c>
      <c r="G451" t="s">
        <v>472</v>
      </c>
      <c r="H451" t="s">
        <v>510</v>
      </c>
      <c r="I451" t="s">
        <v>1893</v>
      </c>
      <c r="J451" t="s">
        <v>393</v>
      </c>
      <c r="K451">
        <v>160</v>
      </c>
      <c r="M451">
        <v>0</v>
      </c>
      <c r="N451">
        <v>580000</v>
      </c>
      <c r="AL451">
        <v>0</v>
      </c>
      <c r="AP451">
        <v>43066</v>
      </c>
      <c r="AR451">
        <v>43014</v>
      </c>
      <c r="AT451">
        <v>0.3</v>
      </c>
      <c r="AV451" t="s">
        <v>89</v>
      </c>
      <c r="AX451" t="s">
        <v>1912</v>
      </c>
    </row>
    <row r="452" spans="1:50" x14ac:dyDescent="0.25">
      <c r="A452" t="s">
        <v>18</v>
      </c>
      <c r="B452" t="s">
        <v>23</v>
      </c>
      <c r="C452" t="s">
        <v>369</v>
      </c>
      <c r="D452" t="s">
        <v>369</v>
      </c>
      <c r="E452" t="s">
        <v>427</v>
      </c>
      <c r="F452" t="s">
        <v>209</v>
      </c>
      <c r="G452" t="s">
        <v>472</v>
      </c>
      <c r="H452" t="s">
        <v>510</v>
      </c>
      <c r="I452" t="s">
        <v>1893</v>
      </c>
      <c r="J452" t="s">
        <v>393</v>
      </c>
      <c r="K452">
        <v>160</v>
      </c>
      <c r="M452">
        <v>0</v>
      </c>
      <c r="N452">
        <v>580000</v>
      </c>
      <c r="AL452">
        <v>0</v>
      </c>
      <c r="AP452">
        <v>43126</v>
      </c>
      <c r="AQ452">
        <v>43130</v>
      </c>
      <c r="AR452">
        <v>43014</v>
      </c>
      <c r="AT452">
        <v>0.4</v>
      </c>
      <c r="AV452" t="s">
        <v>89</v>
      </c>
      <c r="AX452" t="s">
        <v>2426</v>
      </c>
    </row>
    <row r="453" spans="1:50" x14ac:dyDescent="0.25">
      <c r="A453" t="s">
        <v>18</v>
      </c>
      <c r="B453" t="s">
        <v>23</v>
      </c>
      <c r="C453" t="s">
        <v>369</v>
      </c>
      <c r="D453" t="s">
        <v>369</v>
      </c>
      <c r="E453" t="s">
        <v>427</v>
      </c>
      <c r="F453" t="s">
        <v>209</v>
      </c>
      <c r="G453" t="s">
        <v>472</v>
      </c>
      <c r="H453" t="s">
        <v>510</v>
      </c>
      <c r="I453" t="s">
        <v>1893</v>
      </c>
      <c r="J453" t="s">
        <v>393</v>
      </c>
      <c r="K453">
        <v>160</v>
      </c>
      <c r="M453">
        <v>0</v>
      </c>
      <c r="N453">
        <v>580000</v>
      </c>
      <c r="O453">
        <v>300000</v>
      </c>
      <c r="P453">
        <v>100000</v>
      </c>
      <c r="AL453">
        <v>0</v>
      </c>
      <c r="AP453">
        <v>43130</v>
      </c>
      <c r="AQ453">
        <v>43139</v>
      </c>
      <c r="AR453">
        <v>43014</v>
      </c>
      <c r="AT453">
        <v>0.4</v>
      </c>
      <c r="AV453" t="s">
        <v>89</v>
      </c>
      <c r="AX453" t="s">
        <v>2427</v>
      </c>
    </row>
    <row r="454" spans="1:50" x14ac:dyDescent="0.25">
      <c r="A454" t="s">
        <v>18</v>
      </c>
      <c r="B454" t="s">
        <v>23</v>
      </c>
      <c r="C454" t="s">
        <v>370</v>
      </c>
      <c r="D454" t="s">
        <v>370</v>
      </c>
      <c r="E454" t="s">
        <v>428</v>
      </c>
      <c r="F454" t="s">
        <v>209</v>
      </c>
      <c r="G454" t="s">
        <v>473</v>
      </c>
      <c r="H454" t="s">
        <v>520</v>
      </c>
      <c r="I454" t="s">
        <v>1893</v>
      </c>
      <c r="J454" t="s">
        <v>29</v>
      </c>
      <c r="K454">
        <v>70</v>
      </c>
      <c r="M454">
        <v>0</v>
      </c>
      <c r="N454">
        <v>320000</v>
      </c>
      <c r="AP454">
        <v>43062</v>
      </c>
      <c r="AQ454">
        <v>43130</v>
      </c>
      <c r="AR454">
        <v>43017</v>
      </c>
      <c r="AT454">
        <v>0.4</v>
      </c>
      <c r="AV454" t="s">
        <v>89</v>
      </c>
      <c r="AX454" t="s">
        <v>1916</v>
      </c>
    </row>
    <row r="455" spans="1:50" x14ac:dyDescent="0.25">
      <c r="A455" t="s">
        <v>18</v>
      </c>
      <c r="B455" t="s">
        <v>23</v>
      </c>
      <c r="C455" t="s">
        <v>370</v>
      </c>
      <c r="D455" t="s">
        <v>370</v>
      </c>
      <c r="E455" t="s">
        <v>428</v>
      </c>
      <c r="F455" t="s">
        <v>209</v>
      </c>
      <c r="G455" t="s">
        <v>473</v>
      </c>
      <c r="H455" t="s">
        <v>520</v>
      </c>
      <c r="I455" t="s">
        <v>1893</v>
      </c>
      <c r="J455" t="s">
        <v>29</v>
      </c>
      <c r="K455">
        <v>70</v>
      </c>
      <c r="M455">
        <v>0</v>
      </c>
      <c r="N455">
        <v>320000</v>
      </c>
      <c r="O455">
        <v>100000</v>
      </c>
      <c r="P455">
        <v>200000</v>
      </c>
      <c r="Q455">
        <v>0</v>
      </c>
      <c r="R455">
        <v>0</v>
      </c>
      <c r="S455">
        <v>0</v>
      </c>
      <c r="T455">
        <v>0</v>
      </c>
      <c r="U455">
        <v>0</v>
      </c>
      <c r="AL455">
        <v>0</v>
      </c>
      <c r="AP455">
        <v>43130</v>
      </c>
      <c r="AQ455">
        <v>43136</v>
      </c>
      <c r="AR455">
        <v>43017</v>
      </c>
      <c r="AT455">
        <v>0.4</v>
      </c>
      <c r="AV455" t="s">
        <v>89</v>
      </c>
      <c r="AX455" t="s">
        <v>2428</v>
      </c>
    </row>
    <row r="456" spans="1:50" x14ac:dyDescent="0.25">
      <c r="A456" t="s">
        <v>18</v>
      </c>
      <c r="B456" t="s">
        <v>23</v>
      </c>
      <c r="C456" t="s">
        <v>360</v>
      </c>
      <c r="D456" t="s">
        <v>360</v>
      </c>
      <c r="E456" t="s">
        <v>418</v>
      </c>
      <c r="F456" t="s">
        <v>209</v>
      </c>
      <c r="G456" t="s">
        <v>464</v>
      </c>
      <c r="H456" t="s">
        <v>501</v>
      </c>
      <c r="I456" t="s">
        <v>1893</v>
      </c>
      <c r="J456" t="s">
        <v>159</v>
      </c>
      <c r="K456">
        <v>125</v>
      </c>
      <c r="M456">
        <v>0</v>
      </c>
      <c r="N456">
        <v>550000</v>
      </c>
      <c r="O456">
        <v>450000</v>
      </c>
      <c r="P456">
        <v>100000</v>
      </c>
      <c r="Q456">
        <v>0</v>
      </c>
      <c r="R456">
        <v>0</v>
      </c>
      <c r="S456">
        <v>0</v>
      </c>
      <c r="T456">
        <v>0</v>
      </c>
      <c r="U456">
        <v>0</v>
      </c>
      <c r="W456">
        <v>0</v>
      </c>
      <c r="AL456">
        <v>0</v>
      </c>
      <c r="AM456">
        <v>0</v>
      </c>
      <c r="AN456">
        <v>0</v>
      </c>
      <c r="AO456">
        <v>0</v>
      </c>
      <c r="AP456">
        <v>43062</v>
      </c>
      <c r="AR456">
        <v>43014</v>
      </c>
      <c r="AT456">
        <v>0.3</v>
      </c>
      <c r="AV456" t="s">
        <v>89</v>
      </c>
      <c r="AX456" t="s">
        <v>1917</v>
      </c>
    </row>
    <row r="457" spans="1:50" x14ac:dyDescent="0.25">
      <c r="A457" t="s">
        <v>18</v>
      </c>
      <c r="B457" t="s">
        <v>23</v>
      </c>
      <c r="C457" t="s">
        <v>360</v>
      </c>
      <c r="D457" t="s">
        <v>360</v>
      </c>
      <c r="E457" t="s">
        <v>418</v>
      </c>
      <c r="F457" t="s">
        <v>209</v>
      </c>
      <c r="G457" t="s">
        <v>464</v>
      </c>
      <c r="H457" t="s">
        <v>501</v>
      </c>
      <c r="I457" t="s">
        <v>1893</v>
      </c>
      <c r="J457" t="s">
        <v>159</v>
      </c>
      <c r="K457">
        <v>125</v>
      </c>
      <c r="M457">
        <v>0</v>
      </c>
      <c r="N457">
        <v>55000</v>
      </c>
      <c r="O457">
        <v>450000</v>
      </c>
      <c r="P457">
        <v>100000</v>
      </c>
      <c r="Q457">
        <v>0</v>
      </c>
      <c r="R457">
        <v>0</v>
      </c>
      <c r="S457">
        <v>0</v>
      </c>
      <c r="T457">
        <v>0</v>
      </c>
      <c r="U457">
        <v>0</v>
      </c>
      <c r="W457">
        <v>0</v>
      </c>
      <c r="AL457">
        <v>0</v>
      </c>
      <c r="AM457">
        <v>0</v>
      </c>
      <c r="AN457">
        <v>0</v>
      </c>
      <c r="AO457">
        <v>0</v>
      </c>
      <c r="AP457">
        <v>43119</v>
      </c>
      <c r="AQ457">
        <v>43172</v>
      </c>
      <c r="AR457">
        <v>43014</v>
      </c>
      <c r="AS457">
        <v>0</v>
      </c>
      <c r="AT457">
        <v>0.3</v>
      </c>
      <c r="AU457" t="s">
        <v>2358</v>
      </c>
      <c r="AV457" t="s">
        <v>89</v>
      </c>
      <c r="AX457" t="s">
        <v>2429</v>
      </c>
    </row>
    <row r="458" spans="1:50" x14ac:dyDescent="0.25">
      <c r="A458" t="s">
        <v>18</v>
      </c>
      <c r="B458" t="s">
        <v>23</v>
      </c>
      <c r="C458" t="s">
        <v>360</v>
      </c>
      <c r="D458" t="s">
        <v>360</v>
      </c>
      <c r="E458" t="s">
        <v>2430</v>
      </c>
      <c r="F458" t="s">
        <v>209</v>
      </c>
      <c r="G458" t="s">
        <v>464</v>
      </c>
      <c r="H458" t="s">
        <v>501</v>
      </c>
      <c r="I458" t="s">
        <v>1893</v>
      </c>
      <c r="J458" t="s">
        <v>159</v>
      </c>
      <c r="K458">
        <v>125</v>
      </c>
      <c r="M458">
        <v>0</v>
      </c>
      <c r="N458">
        <v>550000</v>
      </c>
      <c r="O458">
        <v>450000</v>
      </c>
      <c r="P458">
        <v>100000</v>
      </c>
      <c r="Q458">
        <v>0</v>
      </c>
      <c r="R458">
        <v>0</v>
      </c>
      <c r="S458">
        <v>0</v>
      </c>
      <c r="T458">
        <v>0</v>
      </c>
      <c r="U458">
        <v>0</v>
      </c>
      <c r="W458">
        <v>0</v>
      </c>
      <c r="AF458" t="s">
        <v>2376</v>
      </c>
      <c r="AL458">
        <v>0</v>
      </c>
      <c r="AM458">
        <v>0</v>
      </c>
      <c r="AN458">
        <v>0</v>
      </c>
      <c r="AO458">
        <v>0</v>
      </c>
      <c r="AP458">
        <v>43130</v>
      </c>
      <c r="AQ458">
        <v>43136</v>
      </c>
      <c r="AR458">
        <v>43014</v>
      </c>
      <c r="AS458">
        <v>0</v>
      </c>
      <c r="AT458">
        <v>0.3</v>
      </c>
      <c r="AU458" t="s">
        <v>2358</v>
      </c>
      <c r="AV458" t="s">
        <v>89</v>
      </c>
      <c r="AX458" t="s">
        <v>2431</v>
      </c>
    </row>
    <row r="459" spans="1:50" x14ac:dyDescent="0.25">
      <c r="A459" t="s">
        <v>18</v>
      </c>
      <c r="B459" t="s">
        <v>23</v>
      </c>
      <c r="C459" t="s">
        <v>361</v>
      </c>
      <c r="D459" t="s">
        <v>361</v>
      </c>
      <c r="E459" t="s">
        <v>419</v>
      </c>
      <c r="F459" t="s">
        <v>209</v>
      </c>
      <c r="G459" t="s">
        <v>465</v>
      </c>
      <c r="H459" t="s">
        <v>502</v>
      </c>
      <c r="I459" t="s">
        <v>1893</v>
      </c>
      <c r="J459" t="s">
        <v>159</v>
      </c>
      <c r="K459">
        <v>357</v>
      </c>
      <c r="AL459">
        <v>0</v>
      </c>
      <c r="AP459">
        <v>43062</v>
      </c>
      <c r="AQ459">
        <v>43108</v>
      </c>
      <c r="AR459">
        <v>43014</v>
      </c>
      <c r="AT459">
        <v>0.4</v>
      </c>
      <c r="AU459" t="s">
        <v>2358</v>
      </c>
      <c r="AV459" t="s">
        <v>89</v>
      </c>
      <c r="AX459" t="s">
        <v>2432</v>
      </c>
    </row>
    <row r="460" spans="1:50" x14ac:dyDescent="0.25">
      <c r="A460" t="s">
        <v>18</v>
      </c>
      <c r="B460" t="s">
        <v>23</v>
      </c>
      <c r="C460" t="s">
        <v>361</v>
      </c>
      <c r="D460" t="s">
        <v>361</v>
      </c>
      <c r="E460" t="s">
        <v>419</v>
      </c>
      <c r="F460" t="s">
        <v>209</v>
      </c>
      <c r="G460" t="s">
        <v>465</v>
      </c>
      <c r="H460" t="s">
        <v>502</v>
      </c>
      <c r="I460" t="s">
        <v>1893</v>
      </c>
      <c r="J460" t="s">
        <v>159</v>
      </c>
      <c r="K460">
        <v>357</v>
      </c>
      <c r="AL460">
        <v>0</v>
      </c>
      <c r="AP460">
        <v>43130</v>
      </c>
      <c r="AQ460">
        <v>43139</v>
      </c>
      <c r="AR460">
        <v>43014</v>
      </c>
      <c r="AT460">
        <v>0.4</v>
      </c>
      <c r="AU460" t="s">
        <v>2358</v>
      </c>
      <c r="AV460" t="s">
        <v>89</v>
      </c>
      <c r="AX460" t="s">
        <v>2412</v>
      </c>
    </row>
    <row r="461" spans="1:50" x14ac:dyDescent="0.25">
      <c r="A461" t="s">
        <v>18</v>
      </c>
      <c r="B461" t="s">
        <v>23</v>
      </c>
      <c r="C461" t="s">
        <v>1799</v>
      </c>
      <c r="D461" t="s">
        <v>1799</v>
      </c>
      <c r="E461" t="s">
        <v>1837</v>
      </c>
      <c r="F461" t="s">
        <v>1838</v>
      </c>
      <c r="G461" t="s">
        <v>455</v>
      </c>
      <c r="H461" t="s">
        <v>1839</v>
      </c>
      <c r="I461" t="s">
        <v>1893</v>
      </c>
      <c r="J461" t="s">
        <v>35</v>
      </c>
      <c r="N461">
        <v>10000000</v>
      </c>
      <c r="O461">
        <v>10000000</v>
      </c>
      <c r="AA461" t="s">
        <v>2433</v>
      </c>
      <c r="AM461">
        <v>42933</v>
      </c>
      <c r="AP461">
        <v>43062</v>
      </c>
      <c r="AR461">
        <v>43045</v>
      </c>
      <c r="AV461" t="s">
        <v>89</v>
      </c>
      <c r="AX461" t="s">
        <v>2434</v>
      </c>
    </row>
    <row r="462" spans="1:50" x14ac:dyDescent="0.25">
      <c r="A462" t="s">
        <v>18</v>
      </c>
      <c r="B462" t="s">
        <v>23</v>
      </c>
      <c r="C462" t="s">
        <v>1799</v>
      </c>
      <c r="D462" t="s">
        <v>1799</v>
      </c>
      <c r="E462" t="s">
        <v>1837</v>
      </c>
      <c r="F462" t="s">
        <v>1838</v>
      </c>
      <c r="G462" t="s">
        <v>455</v>
      </c>
      <c r="H462" t="s">
        <v>1839</v>
      </c>
      <c r="I462" t="s">
        <v>1893</v>
      </c>
      <c r="J462" t="s">
        <v>35</v>
      </c>
      <c r="N462">
        <v>10000000</v>
      </c>
      <c r="O462">
        <v>10000000</v>
      </c>
      <c r="AA462" t="s">
        <v>2433</v>
      </c>
      <c r="AM462">
        <v>42933</v>
      </c>
      <c r="AP462">
        <v>43062</v>
      </c>
      <c r="AR462">
        <v>43045</v>
      </c>
      <c r="AV462" t="s">
        <v>89</v>
      </c>
      <c r="AX462" t="s">
        <v>2434</v>
      </c>
    </row>
    <row r="463" spans="1:50" x14ac:dyDescent="0.25">
      <c r="A463" t="s">
        <v>18</v>
      </c>
      <c r="B463" t="s">
        <v>23</v>
      </c>
      <c r="C463" t="s">
        <v>1799</v>
      </c>
      <c r="D463" t="s">
        <v>1799</v>
      </c>
      <c r="E463" t="s">
        <v>2435</v>
      </c>
      <c r="F463" t="s">
        <v>292</v>
      </c>
      <c r="G463" t="s">
        <v>455</v>
      </c>
      <c r="H463" t="s">
        <v>2436</v>
      </c>
      <c r="I463" t="s">
        <v>1893</v>
      </c>
      <c r="J463" t="s">
        <v>35</v>
      </c>
      <c r="N463">
        <v>10000000</v>
      </c>
      <c r="O463">
        <v>10000000</v>
      </c>
      <c r="AA463" t="s">
        <v>2433</v>
      </c>
      <c r="AM463">
        <v>42933</v>
      </c>
      <c r="AP463">
        <v>43122</v>
      </c>
      <c r="AQ463">
        <v>43130</v>
      </c>
      <c r="AR463">
        <v>43045</v>
      </c>
      <c r="AT463">
        <v>0.4</v>
      </c>
      <c r="AV463" t="s">
        <v>89</v>
      </c>
      <c r="AX463" t="s">
        <v>2437</v>
      </c>
    </row>
    <row r="464" spans="1:50" x14ac:dyDescent="0.25">
      <c r="A464" t="s">
        <v>18</v>
      </c>
      <c r="B464" t="s">
        <v>23</v>
      </c>
      <c r="C464" t="s">
        <v>1800</v>
      </c>
      <c r="D464" t="s">
        <v>1800</v>
      </c>
      <c r="E464" t="s">
        <v>1840</v>
      </c>
      <c r="F464" t="s">
        <v>209</v>
      </c>
      <c r="G464" t="s">
        <v>1841</v>
      </c>
      <c r="H464" t="s">
        <v>1842</v>
      </c>
      <c r="I464" t="s">
        <v>1893</v>
      </c>
      <c r="J464" t="s">
        <v>36</v>
      </c>
      <c r="K464">
        <v>35</v>
      </c>
      <c r="V464">
        <v>291520.74</v>
      </c>
      <c r="W464">
        <v>42978</v>
      </c>
      <c r="AP464">
        <v>43062</v>
      </c>
      <c r="AR464">
        <v>43045</v>
      </c>
      <c r="AV464" t="s">
        <v>89</v>
      </c>
    </row>
    <row r="465" spans="1:50" x14ac:dyDescent="0.25">
      <c r="A465" t="s">
        <v>18</v>
      </c>
      <c r="B465" t="s">
        <v>23</v>
      </c>
      <c r="C465" t="s">
        <v>1800</v>
      </c>
      <c r="D465" t="s">
        <v>1800</v>
      </c>
      <c r="E465" t="s">
        <v>1843</v>
      </c>
      <c r="F465" t="s">
        <v>209</v>
      </c>
      <c r="G465" t="s">
        <v>1844</v>
      </c>
      <c r="H465" t="s">
        <v>1845</v>
      </c>
      <c r="I465" t="s">
        <v>1893</v>
      </c>
      <c r="J465" t="s">
        <v>36</v>
      </c>
      <c r="K465">
        <v>30</v>
      </c>
      <c r="AP465">
        <v>43062</v>
      </c>
      <c r="AR465">
        <v>43045</v>
      </c>
      <c r="AV465" t="s">
        <v>89</v>
      </c>
      <c r="AX465" t="s">
        <v>2438</v>
      </c>
    </row>
    <row r="466" spans="1:50" x14ac:dyDescent="0.25">
      <c r="A466" t="s">
        <v>18</v>
      </c>
      <c r="B466" t="s">
        <v>23</v>
      </c>
      <c r="C466" t="s">
        <v>1800</v>
      </c>
      <c r="D466" t="s">
        <v>1800</v>
      </c>
      <c r="E466" t="s">
        <v>1846</v>
      </c>
      <c r="F466" t="s">
        <v>209</v>
      </c>
      <c r="G466" t="s">
        <v>1847</v>
      </c>
      <c r="H466" t="s">
        <v>1848</v>
      </c>
      <c r="I466" t="s">
        <v>1893</v>
      </c>
      <c r="J466" t="s">
        <v>36</v>
      </c>
      <c r="K466">
        <v>22</v>
      </c>
      <c r="AP466">
        <v>43062</v>
      </c>
      <c r="AR466">
        <v>43045</v>
      </c>
      <c r="AV466" t="s">
        <v>89</v>
      </c>
      <c r="AX466" t="s">
        <v>1912</v>
      </c>
    </row>
    <row r="467" spans="1:50" x14ac:dyDescent="0.25">
      <c r="A467" t="s">
        <v>18</v>
      </c>
      <c r="B467" t="s">
        <v>23</v>
      </c>
      <c r="C467" t="s">
        <v>374</v>
      </c>
      <c r="D467" t="s">
        <v>374</v>
      </c>
      <c r="E467" t="s">
        <v>430</v>
      </c>
      <c r="F467" t="s">
        <v>205</v>
      </c>
      <c r="G467" t="s">
        <v>476</v>
      </c>
      <c r="H467" t="s">
        <v>511</v>
      </c>
      <c r="I467" t="s">
        <v>1893</v>
      </c>
      <c r="J467" t="s">
        <v>36</v>
      </c>
      <c r="K467">
        <v>24</v>
      </c>
      <c r="M467">
        <v>0</v>
      </c>
      <c r="AP467">
        <v>43062</v>
      </c>
      <c r="AR467">
        <v>43045</v>
      </c>
      <c r="AT467">
        <v>0.4</v>
      </c>
      <c r="AU467" t="s">
        <v>2358</v>
      </c>
      <c r="AV467" t="s">
        <v>89</v>
      </c>
      <c r="AX467" t="s">
        <v>1912</v>
      </c>
    </row>
    <row r="468" spans="1:50" x14ac:dyDescent="0.25">
      <c r="A468" t="s">
        <v>18</v>
      </c>
      <c r="B468" t="s">
        <v>23</v>
      </c>
      <c r="C468" t="s">
        <v>374</v>
      </c>
      <c r="D468" t="s">
        <v>374</v>
      </c>
      <c r="E468" t="s">
        <v>2439</v>
      </c>
      <c r="F468" t="s">
        <v>292</v>
      </c>
      <c r="G468" t="s">
        <v>476</v>
      </c>
      <c r="H468" t="s">
        <v>2440</v>
      </c>
      <c r="I468" t="s">
        <v>1893</v>
      </c>
      <c r="J468" t="s">
        <v>36</v>
      </c>
      <c r="K468">
        <v>24</v>
      </c>
      <c r="M468">
        <v>0</v>
      </c>
      <c r="AP468">
        <v>43124</v>
      </c>
      <c r="AQ468">
        <v>43130</v>
      </c>
      <c r="AR468">
        <v>43045</v>
      </c>
      <c r="AT468">
        <v>0.4</v>
      </c>
      <c r="AU468" t="s">
        <v>2358</v>
      </c>
      <c r="AV468" t="s">
        <v>89</v>
      </c>
      <c r="AX468" t="s">
        <v>2441</v>
      </c>
    </row>
    <row r="469" spans="1:50" x14ac:dyDescent="0.25">
      <c r="A469" t="s">
        <v>18</v>
      </c>
      <c r="B469" t="s">
        <v>23</v>
      </c>
      <c r="C469" t="s">
        <v>375</v>
      </c>
      <c r="D469" t="s">
        <v>375</v>
      </c>
      <c r="E469" t="s">
        <v>1849</v>
      </c>
      <c r="F469" t="s">
        <v>292</v>
      </c>
      <c r="G469" t="s">
        <v>1850</v>
      </c>
      <c r="H469" t="s">
        <v>1851</v>
      </c>
      <c r="I469" t="s">
        <v>1893</v>
      </c>
      <c r="J469" t="s">
        <v>36</v>
      </c>
      <c r="K469" t="s">
        <v>1887</v>
      </c>
      <c r="M469">
        <v>0</v>
      </c>
      <c r="V469">
        <v>0</v>
      </c>
      <c r="W469">
        <v>0</v>
      </c>
      <c r="X469">
        <v>0</v>
      </c>
      <c r="Y469">
        <v>0</v>
      </c>
      <c r="AL469">
        <v>0</v>
      </c>
      <c r="AM469">
        <v>0</v>
      </c>
      <c r="AN469">
        <v>0</v>
      </c>
      <c r="AO469">
        <v>0</v>
      </c>
      <c r="AP469">
        <v>43087</v>
      </c>
      <c r="AQ469">
        <v>0</v>
      </c>
      <c r="AR469">
        <v>43077</v>
      </c>
      <c r="AS469">
        <v>0</v>
      </c>
      <c r="AT469">
        <v>0.4</v>
      </c>
      <c r="AV469" t="s">
        <v>89</v>
      </c>
      <c r="AX469" t="s">
        <v>1918</v>
      </c>
    </row>
    <row r="470" spans="1:50" x14ac:dyDescent="0.25">
      <c r="A470" t="s">
        <v>18</v>
      </c>
      <c r="B470" t="s">
        <v>23</v>
      </c>
      <c r="C470" t="s">
        <v>375</v>
      </c>
      <c r="D470" t="s">
        <v>375</v>
      </c>
      <c r="E470" t="s">
        <v>1849</v>
      </c>
      <c r="F470" t="s">
        <v>292</v>
      </c>
      <c r="G470" t="s">
        <v>1850</v>
      </c>
      <c r="H470" t="s">
        <v>1851</v>
      </c>
      <c r="I470" t="s">
        <v>1893</v>
      </c>
      <c r="J470" t="s">
        <v>36</v>
      </c>
      <c r="K470" t="s">
        <v>1887</v>
      </c>
      <c r="M470">
        <v>0</v>
      </c>
      <c r="V470">
        <v>0</v>
      </c>
      <c r="W470">
        <v>0</v>
      </c>
      <c r="X470">
        <v>0</v>
      </c>
      <c r="Y470">
        <v>0</v>
      </c>
      <c r="AL470">
        <v>0</v>
      </c>
      <c r="AM470">
        <v>0</v>
      </c>
      <c r="AN470">
        <v>0</v>
      </c>
      <c r="AO470">
        <v>0</v>
      </c>
      <c r="AP470">
        <v>43119</v>
      </c>
      <c r="AQ470">
        <v>0</v>
      </c>
      <c r="AR470">
        <v>43077</v>
      </c>
      <c r="AS470">
        <v>0</v>
      </c>
      <c r="AT470">
        <v>0.4</v>
      </c>
      <c r="AU470" t="s">
        <v>2358</v>
      </c>
      <c r="AV470" t="s">
        <v>89</v>
      </c>
      <c r="AX470" t="s">
        <v>2442</v>
      </c>
    </row>
    <row r="471" spans="1:50" x14ac:dyDescent="0.25">
      <c r="A471" t="s">
        <v>18</v>
      </c>
      <c r="B471" t="s">
        <v>23</v>
      </c>
      <c r="C471" t="s">
        <v>375</v>
      </c>
      <c r="D471" t="s">
        <v>375</v>
      </c>
      <c r="E471" t="s">
        <v>1849</v>
      </c>
      <c r="F471" t="s">
        <v>292</v>
      </c>
      <c r="G471" t="s">
        <v>1850</v>
      </c>
      <c r="H471" t="s">
        <v>1851</v>
      </c>
      <c r="I471" t="s">
        <v>1893</v>
      </c>
      <c r="J471" t="s">
        <v>36</v>
      </c>
      <c r="K471" t="s">
        <v>1887</v>
      </c>
      <c r="M471">
        <v>0</v>
      </c>
      <c r="V471">
        <v>0</v>
      </c>
      <c r="W471">
        <v>0</v>
      </c>
      <c r="X471">
        <v>0</v>
      </c>
      <c r="Y471">
        <v>0</v>
      </c>
      <c r="AL471">
        <v>0</v>
      </c>
      <c r="AM471">
        <v>0</v>
      </c>
      <c r="AN471">
        <v>0</v>
      </c>
      <c r="AO471">
        <v>0</v>
      </c>
      <c r="AP471">
        <v>43122</v>
      </c>
      <c r="AQ471">
        <v>43172</v>
      </c>
      <c r="AR471">
        <v>43077</v>
      </c>
      <c r="AS471">
        <v>0</v>
      </c>
      <c r="AT471">
        <v>0.2</v>
      </c>
      <c r="AU471" t="s">
        <v>2358</v>
      </c>
      <c r="AV471" t="s">
        <v>89</v>
      </c>
      <c r="AX471" t="s">
        <v>2443</v>
      </c>
    </row>
    <row r="472" spans="1:50" x14ac:dyDescent="0.25">
      <c r="A472" t="s">
        <v>18</v>
      </c>
      <c r="B472" t="s">
        <v>23</v>
      </c>
      <c r="C472" t="s">
        <v>376</v>
      </c>
      <c r="D472" t="s">
        <v>376</v>
      </c>
      <c r="E472" t="s">
        <v>2444</v>
      </c>
      <c r="F472" t="s">
        <v>292</v>
      </c>
      <c r="G472" t="s">
        <v>1852</v>
      </c>
      <c r="H472" t="s">
        <v>1853</v>
      </c>
      <c r="I472" t="s">
        <v>1893</v>
      </c>
      <c r="J472" t="s">
        <v>36</v>
      </c>
      <c r="K472" t="s">
        <v>1887</v>
      </c>
      <c r="M472">
        <v>0</v>
      </c>
      <c r="AL472">
        <v>0</v>
      </c>
      <c r="AM472">
        <v>0</v>
      </c>
      <c r="AP472" t="s">
        <v>1891</v>
      </c>
      <c r="AR472">
        <v>43018</v>
      </c>
      <c r="AS472">
        <v>0</v>
      </c>
      <c r="AT472">
        <v>0.4</v>
      </c>
      <c r="AU472" t="s">
        <v>2358</v>
      </c>
      <c r="AV472" t="s">
        <v>89</v>
      </c>
      <c r="AX472" t="s">
        <v>1918</v>
      </c>
    </row>
    <row r="473" spans="1:50" x14ac:dyDescent="0.25">
      <c r="A473" t="s">
        <v>18</v>
      </c>
      <c r="B473" t="s">
        <v>23</v>
      </c>
      <c r="C473" t="s">
        <v>376</v>
      </c>
      <c r="D473" t="s">
        <v>376</v>
      </c>
      <c r="E473" t="s">
        <v>2241</v>
      </c>
      <c r="F473" t="s">
        <v>292</v>
      </c>
      <c r="G473" t="s">
        <v>1852</v>
      </c>
      <c r="H473" t="s">
        <v>2445</v>
      </c>
      <c r="I473" t="s">
        <v>1893</v>
      </c>
      <c r="J473" t="s">
        <v>36</v>
      </c>
      <c r="K473" t="s">
        <v>1887</v>
      </c>
      <c r="M473">
        <v>0</v>
      </c>
      <c r="AL473">
        <v>0</v>
      </c>
      <c r="AM473">
        <v>0</v>
      </c>
      <c r="AP473">
        <v>43123</v>
      </c>
      <c r="AQ473">
        <v>43130</v>
      </c>
      <c r="AR473" t="s">
        <v>2446</v>
      </c>
      <c r="AS473">
        <v>0</v>
      </c>
      <c r="AT473">
        <v>0.4</v>
      </c>
      <c r="AU473" t="s">
        <v>2358</v>
      </c>
    </row>
    <row r="474" spans="1:50" x14ac:dyDescent="0.25">
      <c r="A474" t="s">
        <v>18</v>
      </c>
      <c r="B474" t="s">
        <v>23</v>
      </c>
      <c r="C474" t="s">
        <v>1801</v>
      </c>
      <c r="D474" t="s">
        <v>1801</v>
      </c>
      <c r="E474" t="s">
        <v>1295</v>
      </c>
      <c r="F474" t="s">
        <v>292</v>
      </c>
      <c r="G474" t="s">
        <v>1854</v>
      </c>
      <c r="H474" t="s">
        <v>1855</v>
      </c>
      <c r="I474" t="s">
        <v>1893</v>
      </c>
      <c r="J474" t="s">
        <v>36</v>
      </c>
      <c r="M474">
        <v>0</v>
      </c>
      <c r="N474">
        <v>250000</v>
      </c>
      <c r="V474">
        <v>0</v>
      </c>
      <c r="W474">
        <v>0</v>
      </c>
      <c r="X474">
        <v>0</v>
      </c>
      <c r="Y474">
        <v>0</v>
      </c>
      <c r="AL474">
        <v>0</v>
      </c>
      <c r="AM474">
        <v>0</v>
      </c>
      <c r="AN474">
        <v>0</v>
      </c>
      <c r="AO474">
        <v>0</v>
      </c>
      <c r="AP474">
        <v>43087</v>
      </c>
      <c r="AQ474">
        <v>0</v>
      </c>
      <c r="AS474">
        <v>0</v>
      </c>
      <c r="AU474" t="s">
        <v>2358</v>
      </c>
      <c r="AV474" t="s">
        <v>89</v>
      </c>
      <c r="AX474" t="s">
        <v>1918</v>
      </c>
    </row>
    <row r="475" spans="1:50" x14ac:dyDescent="0.25">
      <c r="A475" t="s">
        <v>18</v>
      </c>
      <c r="B475" t="s">
        <v>23</v>
      </c>
      <c r="C475" t="s">
        <v>1801</v>
      </c>
      <c r="D475" t="s">
        <v>1801</v>
      </c>
      <c r="E475" t="s">
        <v>1295</v>
      </c>
      <c r="F475" t="s">
        <v>292</v>
      </c>
      <c r="G475" t="s">
        <v>1854</v>
      </c>
      <c r="H475" t="s">
        <v>1855</v>
      </c>
      <c r="I475" t="s">
        <v>1893</v>
      </c>
      <c r="J475" t="s">
        <v>36</v>
      </c>
      <c r="M475">
        <v>0</v>
      </c>
      <c r="N475">
        <v>250000</v>
      </c>
      <c r="V475">
        <v>0</v>
      </c>
      <c r="W475">
        <v>0</v>
      </c>
      <c r="X475">
        <v>0</v>
      </c>
      <c r="Y475">
        <v>0</v>
      </c>
      <c r="AL475">
        <v>0</v>
      </c>
      <c r="AM475">
        <v>0</v>
      </c>
      <c r="AN475">
        <v>0</v>
      </c>
      <c r="AO475">
        <v>0</v>
      </c>
      <c r="AP475">
        <v>43119</v>
      </c>
      <c r="AQ475">
        <v>43130</v>
      </c>
      <c r="AR475">
        <v>43087</v>
      </c>
      <c r="AS475">
        <v>0</v>
      </c>
      <c r="AT475">
        <v>0.4</v>
      </c>
      <c r="AU475" t="s">
        <v>2358</v>
      </c>
      <c r="AV475" t="s">
        <v>89</v>
      </c>
      <c r="AX475" t="s">
        <v>2447</v>
      </c>
    </row>
    <row r="476" spans="1:50" x14ac:dyDescent="0.25">
      <c r="A476" t="s">
        <v>18</v>
      </c>
      <c r="B476" t="s">
        <v>23</v>
      </c>
      <c r="C476" t="s">
        <v>1801</v>
      </c>
      <c r="D476" t="s">
        <v>1801</v>
      </c>
      <c r="E476" t="s">
        <v>1295</v>
      </c>
      <c r="F476" t="s">
        <v>292</v>
      </c>
      <c r="G476" t="s">
        <v>1854</v>
      </c>
      <c r="H476" t="s">
        <v>1855</v>
      </c>
      <c r="I476" t="s">
        <v>1893</v>
      </c>
      <c r="J476" t="s">
        <v>36</v>
      </c>
      <c r="M476">
        <v>0</v>
      </c>
      <c r="N476">
        <v>250000</v>
      </c>
      <c r="V476">
        <v>0</v>
      </c>
      <c r="W476">
        <v>0</v>
      </c>
      <c r="X476">
        <v>0</v>
      </c>
      <c r="Y476">
        <v>0</v>
      </c>
      <c r="AL476">
        <v>1</v>
      </c>
      <c r="AM476">
        <v>43139</v>
      </c>
      <c r="AN476">
        <v>0</v>
      </c>
      <c r="AO476">
        <v>0</v>
      </c>
      <c r="AP476">
        <v>43130</v>
      </c>
      <c r="AQ476">
        <v>43139</v>
      </c>
      <c r="AR476">
        <v>43087</v>
      </c>
      <c r="AS476">
        <v>0</v>
      </c>
      <c r="AT476">
        <v>0.4</v>
      </c>
      <c r="AU476" t="s">
        <v>2358</v>
      </c>
      <c r="AV476" t="s">
        <v>89</v>
      </c>
      <c r="AX476" t="s">
        <v>2448</v>
      </c>
    </row>
    <row r="477" spans="1:50" x14ac:dyDescent="0.25">
      <c r="A477" t="s">
        <v>18</v>
      </c>
      <c r="B477" t="s">
        <v>23</v>
      </c>
      <c r="C477" t="s">
        <v>1802</v>
      </c>
      <c r="D477" t="s">
        <v>1802</v>
      </c>
      <c r="E477" t="s">
        <v>403</v>
      </c>
      <c r="F477" t="s">
        <v>292</v>
      </c>
      <c r="G477" t="s">
        <v>398</v>
      </c>
      <c r="H477" t="s">
        <v>1856</v>
      </c>
      <c r="I477" t="s">
        <v>1893</v>
      </c>
      <c r="J477" t="s">
        <v>36</v>
      </c>
      <c r="K477">
        <v>11</v>
      </c>
      <c r="M477">
        <v>0</v>
      </c>
      <c r="N477">
        <v>300000</v>
      </c>
      <c r="AP477">
        <v>43020</v>
      </c>
      <c r="AR477">
        <v>43018</v>
      </c>
      <c r="AV477" t="s">
        <v>89</v>
      </c>
      <c r="AX477" t="s">
        <v>1919</v>
      </c>
    </row>
    <row r="478" spans="1:50" x14ac:dyDescent="0.25">
      <c r="A478" t="s">
        <v>18</v>
      </c>
      <c r="B478" t="s">
        <v>23</v>
      </c>
      <c r="C478" t="s">
        <v>1802</v>
      </c>
      <c r="D478" t="s">
        <v>1802</v>
      </c>
      <c r="E478" t="s">
        <v>403</v>
      </c>
      <c r="F478" t="s">
        <v>292</v>
      </c>
      <c r="G478" t="s">
        <v>398</v>
      </c>
      <c r="H478" t="s">
        <v>2091</v>
      </c>
      <c r="I478" t="s">
        <v>1893</v>
      </c>
      <c r="J478" t="s">
        <v>36</v>
      </c>
      <c r="K478">
        <v>11</v>
      </c>
      <c r="M478">
        <v>0</v>
      </c>
      <c r="N478">
        <v>300000</v>
      </c>
      <c r="AP478">
        <v>43020</v>
      </c>
      <c r="AR478">
        <v>43018</v>
      </c>
      <c r="AV478" t="s">
        <v>89</v>
      </c>
      <c r="AX478" t="s">
        <v>1922</v>
      </c>
    </row>
    <row r="479" spans="1:50" x14ac:dyDescent="0.25">
      <c r="A479" t="s">
        <v>18</v>
      </c>
      <c r="B479" t="s">
        <v>23</v>
      </c>
      <c r="C479" t="s">
        <v>1802</v>
      </c>
      <c r="D479" t="s">
        <v>1802</v>
      </c>
      <c r="E479" t="s">
        <v>403</v>
      </c>
      <c r="F479" t="s">
        <v>292</v>
      </c>
      <c r="G479" t="s">
        <v>398</v>
      </c>
      <c r="H479" t="s">
        <v>2091</v>
      </c>
      <c r="I479" t="s">
        <v>1893</v>
      </c>
      <c r="J479" t="s">
        <v>36</v>
      </c>
      <c r="K479">
        <v>11</v>
      </c>
      <c r="M479">
        <v>0</v>
      </c>
      <c r="N479">
        <v>300000</v>
      </c>
      <c r="O479">
        <v>100000</v>
      </c>
      <c r="P479">
        <v>200000</v>
      </c>
      <c r="Q479">
        <v>0</v>
      </c>
      <c r="R479">
        <v>0</v>
      </c>
      <c r="S479">
        <v>0</v>
      </c>
      <c r="T479">
        <v>0</v>
      </c>
      <c r="U479">
        <v>0</v>
      </c>
      <c r="V479">
        <v>0</v>
      </c>
      <c r="W479">
        <v>0</v>
      </c>
      <c r="X479">
        <v>0</v>
      </c>
      <c r="Y479">
        <v>0</v>
      </c>
      <c r="AP479">
        <v>43117</v>
      </c>
      <c r="AR479">
        <v>43018</v>
      </c>
      <c r="AT479">
        <v>0.4</v>
      </c>
      <c r="AV479" t="s">
        <v>89</v>
      </c>
      <c r="AX479" t="s">
        <v>2449</v>
      </c>
    </row>
    <row r="480" spans="1:50" x14ac:dyDescent="0.25">
      <c r="A480" t="s">
        <v>18</v>
      </c>
      <c r="B480" t="s">
        <v>23</v>
      </c>
      <c r="C480" t="s">
        <v>1802</v>
      </c>
      <c r="D480" t="s">
        <v>1802</v>
      </c>
      <c r="E480" t="s">
        <v>403</v>
      </c>
      <c r="F480" t="s">
        <v>292</v>
      </c>
      <c r="G480" t="s">
        <v>398</v>
      </c>
      <c r="H480" t="s">
        <v>2091</v>
      </c>
      <c r="I480" t="s">
        <v>1893</v>
      </c>
      <c r="J480" t="s">
        <v>36</v>
      </c>
      <c r="K480">
        <v>11</v>
      </c>
      <c r="M480">
        <v>0</v>
      </c>
      <c r="N480">
        <v>300000</v>
      </c>
      <c r="O480">
        <v>100000</v>
      </c>
      <c r="P480">
        <v>200000</v>
      </c>
      <c r="Q480">
        <v>0</v>
      </c>
      <c r="R480">
        <v>0</v>
      </c>
      <c r="S480">
        <v>0</v>
      </c>
      <c r="T480">
        <v>0</v>
      </c>
      <c r="U480">
        <v>0</v>
      </c>
      <c r="V480">
        <v>0</v>
      </c>
      <c r="W480">
        <v>0</v>
      </c>
      <c r="X480">
        <v>0</v>
      </c>
      <c r="Y480">
        <v>0</v>
      </c>
      <c r="AP480">
        <v>43117</v>
      </c>
      <c r="AR480">
        <v>43018</v>
      </c>
      <c r="AT480">
        <v>0.4</v>
      </c>
      <c r="AV480" t="s">
        <v>89</v>
      </c>
      <c r="AX480" t="s">
        <v>2449</v>
      </c>
    </row>
    <row r="481" spans="1:50" x14ac:dyDescent="0.25">
      <c r="A481" t="s">
        <v>18</v>
      </c>
      <c r="B481" t="s">
        <v>23</v>
      </c>
      <c r="C481" t="s">
        <v>379</v>
      </c>
      <c r="D481" t="s">
        <v>379</v>
      </c>
      <c r="E481" t="s">
        <v>432</v>
      </c>
      <c r="F481" t="s">
        <v>292</v>
      </c>
      <c r="G481" t="s">
        <v>478</v>
      </c>
      <c r="H481" t="s">
        <v>1857</v>
      </c>
      <c r="I481" t="s">
        <v>1893</v>
      </c>
      <c r="J481" t="s">
        <v>41</v>
      </c>
      <c r="AP481">
        <v>43015</v>
      </c>
      <c r="AR481">
        <v>43015</v>
      </c>
      <c r="AT481">
        <v>0.5</v>
      </c>
      <c r="AV481" t="s">
        <v>89</v>
      </c>
      <c r="AX481" t="s">
        <v>2450</v>
      </c>
    </row>
    <row r="482" spans="1:50" x14ac:dyDescent="0.25">
      <c r="A482" t="s">
        <v>18</v>
      </c>
      <c r="B482" t="s">
        <v>23</v>
      </c>
      <c r="C482" t="s">
        <v>379</v>
      </c>
      <c r="D482" t="s">
        <v>379</v>
      </c>
      <c r="E482" t="s">
        <v>432</v>
      </c>
      <c r="F482" t="s">
        <v>292</v>
      </c>
      <c r="G482" t="s">
        <v>478</v>
      </c>
      <c r="H482" t="s">
        <v>1857</v>
      </c>
      <c r="I482" t="s">
        <v>1893</v>
      </c>
      <c r="J482" t="s">
        <v>41</v>
      </c>
      <c r="M482">
        <v>0</v>
      </c>
      <c r="AP482">
        <v>43117</v>
      </c>
      <c r="AR482">
        <v>43015</v>
      </c>
      <c r="AT482">
        <v>0.5</v>
      </c>
      <c r="AV482" t="s">
        <v>89</v>
      </c>
      <c r="AX482" t="s">
        <v>2451</v>
      </c>
    </row>
    <row r="483" spans="1:50" x14ac:dyDescent="0.25">
      <c r="A483" t="s">
        <v>18</v>
      </c>
      <c r="B483" t="s">
        <v>23</v>
      </c>
      <c r="C483" t="s">
        <v>380</v>
      </c>
      <c r="D483" t="s">
        <v>380</v>
      </c>
      <c r="E483" t="s">
        <v>1858</v>
      </c>
      <c r="F483" t="s">
        <v>292</v>
      </c>
      <c r="G483" t="s">
        <v>479</v>
      </c>
      <c r="H483" t="s">
        <v>1859</v>
      </c>
      <c r="I483" t="s">
        <v>1893</v>
      </c>
      <c r="J483" t="s">
        <v>36</v>
      </c>
      <c r="M483">
        <v>9375</v>
      </c>
      <c r="N483">
        <v>1000000</v>
      </c>
      <c r="O483">
        <v>0</v>
      </c>
      <c r="P483">
        <v>1000000</v>
      </c>
      <c r="Q483">
        <v>0</v>
      </c>
      <c r="R483">
        <v>0</v>
      </c>
      <c r="S483">
        <v>0</v>
      </c>
      <c r="T483">
        <v>0</v>
      </c>
      <c r="U483">
        <v>0</v>
      </c>
      <c r="V483">
        <v>9375</v>
      </c>
      <c r="W483">
        <v>43020</v>
      </c>
      <c r="X483">
        <v>0</v>
      </c>
      <c r="Y483">
        <v>0</v>
      </c>
      <c r="AP483">
        <v>43066</v>
      </c>
      <c r="AR483">
        <v>43014</v>
      </c>
      <c r="AS483">
        <v>43068</v>
      </c>
      <c r="AT483">
        <v>1</v>
      </c>
      <c r="AU483" t="s">
        <v>2372</v>
      </c>
      <c r="AV483" t="s">
        <v>10</v>
      </c>
      <c r="AX483" t="s">
        <v>1921</v>
      </c>
    </row>
    <row r="484" spans="1:50" x14ac:dyDescent="0.25">
      <c r="A484" t="s">
        <v>18</v>
      </c>
      <c r="B484" t="s">
        <v>23</v>
      </c>
      <c r="C484" t="s">
        <v>380</v>
      </c>
      <c r="D484" t="s">
        <v>380</v>
      </c>
      <c r="E484" t="s">
        <v>1858</v>
      </c>
      <c r="F484" t="s">
        <v>292</v>
      </c>
      <c r="G484" t="s">
        <v>2082</v>
      </c>
      <c r="H484" t="s">
        <v>1859</v>
      </c>
      <c r="I484" t="s">
        <v>1893</v>
      </c>
      <c r="J484" t="s">
        <v>36</v>
      </c>
      <c r="M484">
        <v>9375</v>
      </c>
      <c r="N484">
        <v>1000000</v>
      </c>
      <c r="O484">
        <v>0</v>
      </c>
      <c r="P484">
        <v>1000000</v>
      </c>
      <c r="Q484">
        <v>0</v>
      </c>
      <c r="R484">
        <v>0</v>
      </c>
      <c r="S484">
        <v>0</v>
      </c>
      <c r="T484">
        <v>0</v>
      </c>
      <c r="U484">
        <v>0</v>
      </c>
      <c r="V484">
        <v>9375</v>
      </c>
      <c r="W484">
        <v>43020</v>
      </c>
      <c r="X484">
        <v>0</v>
      </c>
      <c r="Y484">
        <v>0</v>
      </c>
      <c r="AP484">
        <v>43066</v>
      </c>
      <c r="AR484">
        <v>43014</v>
      </c>
      <c r="AS484">
        <v>43068</v>
      </c>
      <c r="AT484">
        <v>1</v>
      </c>
      <c r="AU484" t="s">
        <v>2372</v>
      </c>
      <c r="AV484" t="s">
        <v>10</v>
      </c>
      <c r="AX484" t="s">
        <v>2112</v>
      </c>
    </row>
    <row r="485" spans="1:50" x14ac:dyDescent="0.25">
      <c r="A485" t="s">
        <v>18</v>
      </c>
      <c r="B485" t="s">
        <v>23</v>
      </c>
      <c r="C485" t="s">
        <v>380</v>
      </c>
      <c r="D485" t="s">
        <v>380</v>
      </c>
      <c r="E485" t="s">
        <v>1858</v>
      </c>
      <c r="F485" t="s">
        <v>292</v>
      </c>
      <c r="G485" t="s">
        <v>2082</v>
      </c>
      <c r="H485" t="s">
        <v>1859</v>
      </c>
      <c r="I485" t="s">
        <v>1893</v>
      </c>
      <c r="J485" t="s">
        <v>36</v>
      </c>
      <c r="M485">
        <v>9375</v>
      </c>
      <c r="N485">
        <v>1000000</v>
      </c>
      <c r="O485">
        <v>0</v>
      </c>
      <c r="P485">
        <v>1000000</v>
      </c>
      <c r="Q485">
        <v>0</v>
      </c>
      <c r="R485">
        <v>0</v>
      </c>
      <c r="S485">
        <v>0</v>
      </c>
      <c r="T485">
        <v>0</v>
      </c>
      <c r="U485">
        <v>0</v>
      </c>
      <c r="V485">
        <v>9375</v>
      </c>
      <c r="W485">
        <v>43020</v>
      </c>
      <c r="X485">
        <v>0</v>
      </c>
      <c r="Y485">
        <v>0</v>
      </c>
      <c r="AP485">
        <v>43087</v>
      </c>
      <c r="AR485">
        <v>43014</v>
      </c>
      <c r="AS485">
        <v>43068</v>
      </c>
      <c r="AT485">
        <v>1</v>
      </c>
      <c r="AU485" t="s">
        <v>2372</v>
      </c>
      <c r="AV485" t="s">
        <v>10</v>
      </c>
      <c r="AX485" t="s">
        <v>2113</v>
      </c>
    </row>
    <row r="486" spans="1:50" x14ac:dyDescent="0.25">
      <c r="A486" t="s">
        <v>18</v>
      </c>
      <c r="B486" t="s">
        <v>23</v>
      </c>
      <c r="C486" t="s">
        <v>380</v>
      </c>
      <c r="D486" t="s">
        <v>380</v>
      </c>
      <c r="E486" t="s">
        <v>1858</v>
      </c>
      <c r="F486" t="s">
        <v>292</v>
      </c>
      <c r="G486" t="s">
        <v>2082</v>
      </c>
      <c r="H486" t="s">
        <v>1859</v>
      </c>
      <c r="I486" t="s">
        <v>1893</v>
      </c>
      <c r="J486" t="s">
        <v>36</v>
      </c>
      <c r="M486">
        <v>9375</v>
      </c>
      <c r="N486">
        <v>1000000</v>
      </c>
      <c r="O486">
        <v>0</v>
      </c>
      <c r="P486">
        <v>1000000</v>
      </c>
      <c r="Q486">
        <v>0</v>
      </c>
      <c r="R486">
        <v>0</v>
      </c>
      <c r="S486">
        <v>0</v>
      </c>
      <c r="T486">
        <v>0</v>
      </c>
      <c r="U486">
        <v>0</v>
      </c>
      <c r="V486">
        <v>9375</v>
      </c>
      <c r="W486">
        <v>43020</v>
      </c>
      <c r="X486">
        <v>0</v>
      </c>
      <c r="Y486">
        <v>0</v>
      </c>
      <c r="AP486">
        <v>43108</v>
      </c>
      <c r="AQ486">
        <v>43125</v>
      </c>
      <c r="AR486">
        <v>43014</v>
      </c>
      <c r="AS486">
        <v>43068</v>
      </c>
      <c r="AT486">
        <v>1</v>
      </c>
      <c r="AU486" t="s">
        <v>2372</v>
      </c>
      <c r="AV486" t="s">
        <v>10</v>
      </c>
      <c r="AX486" t="s">
        <v>2452</v>
      </c>
    </row>
    <row r="487" spans="1:50" x14ac:dyDescent="0.25">
      <c r="A487" t="s">
        <v>18</v>
      </c>
      <c r="B487" t="s">
        <v>23</v>
      </c>
      <c r="C487" t="s">
        <v>381</v>
      </c>
      <c r="D487" t="s">
        <v>381</v>
      </c>
      <c r="E487" t="s">
        <v>418</v>
      </c>
      <c r="F487" t="s">
        <v>292</v>
      </c>
      <c r="G487" t="s">
        <v>480</v>
      </c>
      <c r="H487" t="s">
        <v>513</v>
      </c>
      <c r="I487" t="s">
        <v>1893</v>
      </c>
      <c r="J487" t="s">
        <v>29</v>
      </c>
      <c r="AR487">
        <v>43017</v>
      </c>
      <c r="AV487" t="s">
        <v>89</v>
      </c>
      <c r="AX487" t="s">
        <v>2453</v>
      </c>
    </row>
    <row r="488" spans="1:50" x14ac:dyDescent="0.25">
      <c r="A488" t="s">
        <v>18</v>
      </c>
      <c r="B488" t="s">
        <v>23</v>
      </c>
      <c r="C488" t="s">
        <v>382</v>
      </c>
      <c r="D488" t="s">
        <v>382</v>
      </c>
      <c r="E488" t="s">
        <v>425</v>
      </c>
      <c r="F488" t="s">
        <v>292</v>
      </c>
      <c r="G488" t="s">
        <v>481</v>
      </c>
      <c r="H488" t="s">
        <v>514</v>
      </c>
      <c r="I488" t="s">
        <v>1893</v>
      </c>
      <c r="J488" t="s">
        <v>36</v>
      </c>
      <c r="AR488">
        <v>43017</v>
      </c>
      <c r="AV488" t="s">
        <v>89</v>
      </c>
      <c r="AX488" t="s">
        <v>2454</v>
      </c>
    </row>
    <row r="489" spans="1:50" x14ac:dyDescent="0.25">
      <c r="A489" t="s">
        <v>18</v>
      </c>
      <c r="B489" t="s">
        <v>23</v>
      </c>
      <c r="C489" t="s">
        <v>383</v>
      </c>
      <c r="D489" t="s">
        <v>383</v>
      </c>
      <c r="E489" t="s">
        <v>433</v>
      </c>
      <c r="F489" t="s">
        <v>292</v>
      </c>
      <c r="G489" t="s">
        <v>482</v>
      </c>
      <c r="H489" t="s">
        <v>515</v>
      </c>
      <c r="I489" t="s">
        <v>1893</v>
      </c>
      <c r="J489" t="s">
        <v>29</v>
      </c>
      <c r="AR489">
        <v>43017</v>
      </c>
      <c r="AV489" t="s">
        <v>89</v>
      </c>
      <c r="AX489" t="s">
        <v>1922</v>
      </c>
    </row>
    <row r="490" spans="1:50" x14ac:dyDescent="0.25">
      <c r="A490" t="s">
        <v>18</v>
      </c>
      <c r="B490" t="s">
        <v>23</v>
      </c>
      <c r="C490" t="s">
        <v>385</v>
      </c>
      <c r="D490" t="s">
        <v>385</v>
      </c>
      <c r="E490" t="s">
        <v>435</v>
      </c>
      <c r="F490" t="s">
        <v>445</v>
      </c>
      <c r="G490" t="s">
        <v>484</v>
      </c>
      <c r="H490" t="s">
        <v>517</v>
      </c>
      <c r="I490" t="s">
        <v>1893</v>
      </c>
      <c r="J490" t="s">
        <v>159</v>
      </c>
      <c r="AR490">
        <v>43017</v>
      </c>
      <c r="AV490" t="s">
        <v>89</v>
      </c>
      <c r="AX490" t="s">
        <v>1920</v>
      </c>
    </row>
    <row r="491" spans="1:50" x14ac:dyDescent="0.25">
      <c r="A491" t="s">
        <v>18</v>
      </c>
      <c r="B491" t="s">
        <v>23</v>
      </c>
      <c r="C491" t="s">
        <v>386</v>
      </c>
      <c r="D491" t="s">
        <v>386</v>
      </c>
      <c r="E491" t="s">
        <v>436</v>
      </c>
      <c r="F491" t="s">
        <v>292</v>
      </c>
      <c r="G491" t="s">
        <v>485</v>
      </c>
      <c r="H491" t="s">
        <v>518</v>
      </c>
      <c r="I491" t="s">
        <v>1893</v>
      </c>
      <c r="J491" t="s">
        <v>159</v>
      </c>
      <c r="AR491">
        <v>43014</v>
      </c>
      <c r="AV491" t="s">
        <v>89</v>
      </c>
      <c r="AX491" t="s">
        <v>1923</v>
      </c>
    </row>
    <row r="492" spans="1:50" x14ac:dyDescent="0.25">
      <c r="A492" t="s">
        <v>18</v>
      </c>
      <c r="B492" t="s">
        <v>23</v>
      </c>
      <c r="C492" t="s">
        <v>387</v>
      </c>
      <c r="D492" t="s">
        <v>387</v>
      </c>
      <c r="E492" t="s">
        <v>191</v>
      </c>
      <c r="F492" t="s">
        <v>292</v>
      </c>
      <c r="G492" t="s">
        <v>486</v>
      </c>
      <c r="H492" t="s">
        <v>519</v>
      </c>
      <c r="I492" t="s">
        <v>1893</v>
      </c>
      <c r="J492" t="s">
        <v>29</v>
      </c>
      <c r="M492">
        <v>0</v>
      </c>
      <c r="V492">
        <v>83224</v>
      </c>
      <c r="W492">
        <v>43034</v>
      </c>
      <c r="X492">
        <v>0</v>
      </c>
      <c r="AP492">
        <v>43060</v>
      </c>
      <c r="AR492">
        <v>43014</v>
      </c>
      <c r="AT492">
        <v>0.4</v>
      </c>
      <c r="AU492" t="s">
        <v>3</v>
      </c>
      <c r="AV492" t="s">
        <v>89</v>
      </c>
      <c r="AX492" t="s">
        <v>2455</v>
      </c>
    </row>
    <row r="493" spans="1:50" x14ac:dyDescent="0.25">
      <c r="A493" t="s">
        <v>18</v>
      </c>
      <c r="B493" t="s">
        <v>23</v>
      </c>
      <c r="C493" t="s">
        <v>387</v>
      </c>
      <c r="D493" t="s">
        <v>387</v>
      </c>
      <c r="E493" t="s">
        <v>191</v>
      </c>
      <c r="F493" t="s">
        <v>292</v>
      </c>
      <c r="G493" t="s">
        <v>486</v>
      </c>
      <c r="H493" t="s">
        <v>519</v>
      </c>
      <c r="I493" t="s">
        <v>1893</v>
      </c>
      <c r="J493" t="s">
        <v>29</v>
      </c>
      <c r="M493">
        <v>0</v>
      </c>
      <c r="V493">
        <v>83224</v>
      </c>
      <c r="W493">
        <v>43034</v>
      </c>
      <c r="X493">
        <v>0</v>
      </c>
      <c r="AP493">
        <v>43124</v>
      </c>
      <c r="AQ493" t="s">
        <v>2456</v>
      </c>
      <c r="AR493">
        <v>43014</v>
      </c>
      <c r="AT493">
        <v>0.4</v>
      </c>
      <c r="AU493" t="s">
        <v>2372</v>
      </c>
      <c r="AV493" t="s">
        <v>11</v>
      </c>
      <c r="AX493" t="s">
        <v>2457</v>
      </c>
    </row>
    <row r="494" spans="1:50" x14ac:dyDescent="0.25">
      <c r="A494" t="s">
        <v>18</v>
      </c>
      <c r="B494" t="s">
        <v>23</v>
      </c>
      <c r="C494" t="s">
        <v>388</v>
      </c>
      <c r="D494" t="s">
        <v>388</v>
      </c>
      <c r="E494" t="s">
        <v>428</v>
      </c>
      <c r="F494" t="s">
        <v>292</v>
      </c>
      <c r="G494" t="s">
        <v>2458</v>
      </c>
      <c r="H494" t="s">
        <v>520</v>
      </c>
      <c r="I494" t="s">
        <v>1893</v>
      </c>
      <c r="J494" t="s">
        <v>157</v>
      </c>
      <c r="M494">
        <v>0</v>
      </c>
      <c r="AP494">
        <v>43063</v>
      </c>
      <c r="AR494">
        <v>43014</v>
      </c>
      <c r="AT494">
        <v>0.3</v>
      </c>
      <c r="AU494" t="s">
        <v>2358</v>
      </c>
      <c r="AV494" t="s">
        <v>89</v>
      </c>
      <c r="AX494" t="s">
        <v>1920</v>
      </c>
    </row>
    <row r="495" spans="1:50" x14ac:dyDescent="0.25">
      <c r="A495" t="s">
        <v>18</v>
      </c>
      <c r="B495" t="s">
        <v>23</v>
      </c>
      <c r="C495" t="s">
        <v>388</v>
      </c>
      <c r="D495" t="s">
        <v>388</v>
      </c>
      <c r="E495" t="s">
        <v>428</v>
      </c>
      <c r="F495" t="s">
        <v>292</v>
      </c>
      <c r="G495" t="s">
        <v>2458</v>
      </c>
      <c r="H495" t="s">
        <v>520</v>
      </c>
      <c r="I495" t="s">
        <v>1893</v>
      </c>
      <c r="J495" t="s">
        <v>157</v>
      </c>
      <c r="M495">
        <v>0</v>
      </c>
      <c r="AP495" t="s">
        <v>2459</v>
      </c>
      <c r="AQ495">
        <v>43153</v>
      </c>
      <c r="AR495">
        <v>43014</v>
      </c>
      <c r="AT495">
        <v>0.3</v>
      </c>
      <c r="AU495" t="s">
        <v>2358</v>
      </c>
      <c r="AV495" t="s">
        <v>89</v>
      </c>
      <c r="AX495" t="s">
        <v>2460</v>
      </c>
    </row>
    <row r="496" spans="1:50" x14ac:dyDescent="0.25">
      <c r="A496" t="s">
        <v>18</v>
      </c>
      <c r="B496" t="s">
        <v>23</v>
      </c>
      <c r="C496" t="s">
        <v>358</v>
      </c>
      <c r="D496" t="s">
        <v>358</v>
      </c>
      <c r="E496" t="s">
        <v>1860</v>
      </c>
      <c r="F496" t="s">
        <v>292</v>
      </c>
      <c r="G496" t="s">
        <v>1861</v>
      </c>
      <c r="H496" t="s">
        <v>1862</v>
      </c>
      <c r="I496" t="s">
        <v>1893</v>
      </c>
      <c r="J496" t="s">
        <v>36</v>
      </c>
      <c r="AP496">
        <v>43063</v>
      </c>
      <c r="AR496">
        <v>43014</v>
      </c>
      <c r="AU496" t="s">
        <v>2358</v>
      </c>
      <c r="AV496" t="s">
        <v>89</v>
      </c>
      <c r="AX496" t="s">
        <v>2461</v>
      </c>
    </row>
    <row r="497" spans="1:50" x14ac:dyDescent="0.25">
      <c r="A497" t="s">
        <v>18</v>
      </c>
      <c r="B497" t="s">
        <v>23</v>
      </c>
      <c r="C497" t="s">
        <v>389</v>
      </c>
      <c r="D497" t="s">
        <v>389</v>
      </c>
      <c r="E497" t="s">
        <v>437</v>
      </c>
      <c r="F497" t="s">
        <v>292</v>
      </c>
      <c r="G497" t="s">
        <v>487</v>
      </c>
      <c r="H497" t="s">
        <v>521</v>
      </c>
      <c r="I497" t="s">
        <v>1893</v>
      </c>
      <c r="J497" t="s">
        <v>36</v>
      </c>
      <c r="AL497">
        <v>0</v>
      </c>
      <c r="AM497">
        <v>0</v>
      </c>
      <c r="AP497">
        <v>43063</v>
      </c>
      <c r="AR497">
        <v>43017</v>
      </c>
      <c r="AU497" t="s">
        <v>2358</v>
      </c>
      <c r="AV497" t="s">
        <v>89</v>
      </c>
      <c r="AX497" t="s">
        <v>1912</v>
      </c>
    </row>
    <row r="498" spans="1:50" x14ac:dyDescent="0.25">
      <c r="A498" t="s">
        <v>18</v>
      </c>
      <c r="B498" t="s">
        <v>23</v>
      </c>
      <c r="C498" t="s">
        <v>389</v>
      </c>
      <c r="D498" t="s">
        <v>389</v>
      </c>
      <c r="E498" t="s">
        <v>437</v>
      </c>
      <c r="F498" t="s">
        <v>292</v>
      </c>
      <c r="G498" t="s">
        <v>487</v>
      </c>
      <c r="H498" t="s">
        <v>521</v>
      </c>
      <c r="I498" t="s">
        <v>1893</v>
      </c>
      <c r="J498" t="s">
        <v>36</v>
      </c>
      <c r="AL498">
        <v>0</v>
      </c>
      <c r="AM498">
        <v>0</v>
      </c>
      <c r="AP498">
        <v>43117</v>
      </c>
      <c r="AR498">
        <v>43017</v>
      </c>
      <c r="AU498" t="s">
        <v>2358</v>
      </c>
      <c r="AV498" t="s">
        <v>89</v>
      </c>
      <c r="AX498" t="s">
        <v>2449</v>
      </c>
    </row>
    <row r="499" spans="1:50" x14ac:dyDescent="0.25">
      <c r="A499" t="s">
        <v>18</v>
      </c>
      <c r="B499" t="s">
        <v>23</v>
      </c>
      <c r="C499" t="s">
        <v>390</v>
      </c>
      <c r="D499" t="s">
        <v>390</v>
      </c>
      <c r="E499" t="s">
        <v>438</v>
      </c>
      <c r="F499" t="s">
        <v>292</v>
      </c>
      <c r="G499" t="s">
        <v>459</v>
      </c>
      <c r="H499" t="s">
        <v>522</v>
      </c>
      <c r="I499" t="s">
        <v>1893</v>
      </c>
      <c r="J499" t="s">
        <v>36</v>
      </c>
      <c r="AL499">
        <v>0</v>
      </c>
      <c r="AM499">
        <v>0</v>
      </c>
      <c r="AN499">
        <v>0</v>
      </c>
      <c r="AO499">
        <v>0</v>
      </c>
      <c r="AR499">
        <v>43017</v>
      </c>
      <c r="AV499" t="s">
        <v>89</v>
      </c>
      <c r="AX499" t="s">
        <v>1924</v>
      </c>
    </row>
    <row r="500" spans="1:50" x14ac:dyDescent="0.25">
      <c r="A500" t="s">
        <v>18</v>
      </c>
      <c r="B500" t="s">
        <v>23</v>
      </c>
      <c r="C500" t="s">
        <v>390</v>
      </c>
      <c r="D500" t="s">
        <v>390</v>
      </c>
      <c r="E500" t="s">
        <v>438</v>
      </c>
      <c r="F500" t="s">
        <v>292</v>
      </c>
      <c r="G500" t="s">
        <v>459</v>
      </c>
      <c r="H500" t="s">
        <v>522</v>
      </c>
      <c r="I500" t="s">
        <v>1893</v>
      </c>
      <c r="J500" t="s">
        <v>36</v>
      </c>
      <c r="AL500">
        <v>0</v>
      </c>
      <c r="AM500">
        <v>0</v>
      </c>
      <c r="AN500">
        <v>0</v>
      </c>
      <c r="AO500">
        <v>0</v>
      </c>
      <c r="AP500">
        <v>43117</v>
      </c>
      <c r="AR500">
        <v>43017</v>
      </c>
      <c r="AV500" t="s">
        <v>89</v>
      </c>
      <c r="AX500" t="s">
        <v>2449</v>
      </c>
    </row>
    <row r="501" spans="1:50" x14ac:dyDescent="0.25">
      <c r="A501" t="s">
        <v>18</v>
      </c>
      <c r="B501" t="s">
        <v>23</v>
      </c>
      <c r="C501" t="s">
        <v>390</v>
      </c>
      <c r="D501" t="s">
        <v>390</v>
      </c>
      <c r="E501" t="s">
        <v>407</v>
      </c>
      <c r="F501" t="s">
        <v>292</v>
      </c>
      <c r="G501" t="s">
        <v>459</v>
      </c>
      <c r="I501" t="s">
        <v>1893</v>
      </c>
      <c r="J501" t="s">
        <v>36</v>
      </c>
      <c r="AL501">
        <v>0</v>
      </c>
      <c r="AM501">
        <v>0</v>
      </c>
      <c r="AN501">
        <v>0</v>
      </c>
      <c r="AO501">
        <v>0</v>
      </c>
      <c r="AP501">
        <v>43123</v>
      </c>
      <c r="AR501">
        <v>43017</v>
      </c>
      <c r="AV501" t="s">
        <v>89</v>
      </c>
      <c r="AX501" t="s">
        <v>2449</v>
      </c>
    </row>
    <row r="502" spans="1:50" x14ac:dyDescent="0.25">
      <c r="A502" t="s">
        <v>18</v>
      </c>
      <c r="B502" t="s">
        <v>23</v>
      </c>
      <c r="C502" t="s">
        <v>362</v>
      </c>
      <c r="D502" t="s">
        <v>362</v>
      </c>
      <c r="E502" t="s">
        <v>420</v>
      </c>
      <c r="F502" t="s">
        <v>292</v>
      </c>
      <c r="G502" t="s">
        <v>466</v>
      </c>
      <c r="H502" t="s">
        <v>503</v>
      </c>
      <c r="I502" t="s">
        <v>1893</v>
      </c>
      <c r="J502" t="s">
        <v>37</v>
      </c>
      <c r="AP502">
        <v>43089</v>
      </c>
      <c r="AR502">
        <v>43014</v>
      </c>
      <c r="AV502" t="s">
        <v>89</v>
      </c>
      <c r="AX502" t="s">
        <v>1925</v>
      </c>
    </row>
    <row r="503" spans="1:50" x14ac:dyDescent="0.25">
      <c r="A503" t="s">
        <v>18</v>
      </c>
      <c r="B503" t="s">
        <v>23</v>
      </c>
      <c r="C503" t="s">
        <v>391</v>
      </c>
      <c r="D503" t="s">
        <v>391</v>
      </c>
      <c r="E503" t="s">
        <v>189</v>
      </c>
      <c r="F503" t="s">
        <v>292</v>
      </c>
      <c r="G503" t="s">
        <v>488</v>
      </c>
      <c r="H503" t="s">
        <v>1863</v>
      </c>
      <c r="I503" t="s">
        <v>1893</v>
      </c>
      <c r="J503" t="s">
        <v>37</v>
      </c>
      <c r="K503">
        <v>4</v>
      </c>
      <c r="N503">
        <v>8000</v>
      </c>
      <c r="AP503">
        <v>43062</v>
      </c>
      <c r="AR503">
        <v>43014</v>
      </c>
      <c r="AV503" t="s">
        <v>89</v>
      </c>
      <c r="AX503" t="s">
        <v>1926</v>
      </c>
    </row>
    <row r="504" spans="1:50" x14ac:dyDescent="0.25">
      <c r="A504" t="s">
        <v>18</v>
      </c>
      <c r="B504" t="s">
        <v>23</v>
      </c>
      <c r="C504" t="s">
        <v>347</v>
      </c>
      <c r="D504" t="s">
        <v>347</v>
      </c>
      <c r="E504" t="s">
        <v>404</v>
      </c>
      <c r="F504" t="s">
        <v>209</v>
      </c>
      <c r="G504" t="s">
        <v>447</v>
      </c>
      <c r="H504" t="s">
        <v>490</v>
      </c>
      <c r="I504" t="s">
        <v>1893</v>
      </c>
      <c r="J504" t="s">
        <v>393</v>
      </c>
      <c r="AP504">
        <v>43020</v>
      </c>
      <c r="AR504">
        <v>43018</v>
      </c>
      <c r="AV504" t="s">
        <v>89</v>
      </c>
      <c r="AX504" t="s">
        <v>1927</v>
      </c>
    </row>
    <row r="505" spans="1:50" x14ac:dyDescent="0.25">
      <c r="A505" t="s">
        <v>18</v>
      </c>
      <c r="B505" t="s">
        <v>23</v>
      </c>
      <c r="C505" t="s">
        <v>347</v>
      </c>
      <c r="D505" t="s">
        <v>347</v>
      </c>
      <c r="E505" t="s">
        <v>2462</v>
      </c>
      <c r="F505" t="s">
        <v>209</v>
      </c>
      <c r="G505" t="s">
        <v>447</v>
      </c>
      <c r="I505" t="s">
        <v>1893</v>
      </c>
      <c r="J505" t="s">
        <v>393</v>
      </c>
      <c r="AP505">
        <v>43020</v>
      </c>
      <c r="AR505">
        <v>43018</v>
      </c>
      <c r="AV505" t="s">
        <v>89</v>
      </c>
      <c r="AX505" t="s">
        <v>1927</v>
      </c>
    </row>
    <row r="506" spans="1:50" x14ac:dyDescent="0.25">
      <c r="A506" t="s">
        <v>18</v>
      </c>
      <c r="B506" t="s">
        <v>23</v>
      </c>
      <c r="C506" t="s">
        <v>359</v>
      </c>
      <c r="D506" t="s">
        <v>359</v>
      </c>
      <c r="E506" t="s">
        <v>416</v>
      </c>
      <c r="F506" t="s">
        <v>292</v>
      </c>
      <c r="G506" t="s">
        <v>462</v>
      </c>
      <c r="H506" t="s">
        <v>1864</v>
      </c>
      <c r="I506" t="s">
        <v>1893</v>
      </c>
      <c r="J506" t="s">
        <v>29</v>
      </c>
      <c r="R506">
        <v>30000000</v>
      </c>
      <c r="S506">
        <v>0</v>
      </c>
      <c r="T506">
        <v>0</v>
      </c>
      <c r="U506">
        <v>0</v>
      </c>
      <c r="AL506">
        <v>5</v>
      </c>
      <c r="AM506">
        <v>43014</v>
      </c>
      <c r="AN506">
        <v>43025</v>
      </c>
      <c r="AO506">
        <v>43052</v>
      </c>
      <c r="AP506">
        <v>43063</v>
      </c>
      <c r="AR506">
        <v>43017</v>
      </c>
      <c r="AV506" t="s">
        <v>89</v>
      </c>
      <c r="AX506" t="s">
        <v>1928</v>
      </c>
    </row>
    <row r="507" spans="1:50" x14ac:dyDescent="0.25">
      <c r="A507" t="s">
        <v>18</v>
      </c>
      <c r="B507" t="s">
        <v>23</v>
      </c>
      <c r="C507" t="s">
        <v>359</v>
      </c>
      <c r="D507" t="s">
        <v>359</v>
      </c>
      <c r="E507" t="s">
        <v>416</v>
      </c>
      <c r="F507" t="s">
        <v>292</v>
      </c>
      <c r="G507" t="s">
        <v>462</v>
      </c>
      <c r="H507" t="s">
        <v>1864</v>
      </c>
      <c r="I507" t="s">
        <v>1893</v>
      </c>
      <c r="J507" t="s">
        <v>29</v>
      </c>
      <c r="AL507">
        <v>5</v>
      </c>
      <c r="AM507">
        <v>43014</v>
      </c>
      <c r="AP507">
        <v>43084</v>
      </c>
      <c r="AR507">
        <v>43017</v>
      </c>
      <c r="AV507" t="s">
        <v>89</v>
      </c>
      <c r="AX507" t="s">
        <v>2114</v>
      </c>
    </row>
    <row r="508" spans="1:50" x14ac:dyDescent="0.25">
      <c r="A508" t="s">
        <v>18</v>
      </c>
      <c r="B508" t="s">
        <v>23</v>
      </c>
      <c r="C508" t="s">
        <v>359</v>
      </c>
      <c r="D508" t="s">
        <v>359</v>
      </c>
      <c r="E508" t="s">
        <v>416</v>
      </c>
      <c r="F508" t="s">
        <v>292</v>
      </c>
      <c r="G508" t="s">
        <v>462</v>
      </c>
      <c r="H508" t="s">
        <v>1864</v>
      </c>
      <c r="I508" t="s">
        <v>1893</v>
      </c>
      <c r="J508" t="s">
        <v>29</v>
      </c>
      <c r="AL508">
        <v>5</v>
      </c>
      <c r="AM508">
        <v>43014</v>
      </c>
      <c r="AP508">
        <v>43084</v>
      </c>
      <c r="AR508">
        <v>43017</v>
      </c>
      <c r="AT508">
        <v>1</v>
      </c>
      <c r="AU508" t="s">
        <v>2372</v>
      </c>
      <c r="AV508" t="s">
        <v>10</v>
      </c>
      <c r="AW508" s="65" t="s">
        <v>644</v>
      </c>
      <c r="AX508" t="s">
        <v>2463</v>
      </c>
    </row>
    <row r="509" spans="1:50" x14ac:dyDescent="0.25">
      <c r="A509" t="s">
        <v>18</v>
      </c>
      <c r="B509" t="s">
        <v>23</v>
      </c>
      <c r="C509" t="s">
        <v>359</v>
      </c>
      <c r="D509" t="s">
        <v>359</v>
      </c>
      <c r="E509" t="s">
        <v>416</v>
      </c>
      <c r="F509" t="s">
        <v>292</v>
      </c>
      <c r="G509" t="s">
        <v>462</v>
      </c>
      <c r="H509" t="s">
        <v>1864</v>
      </c>
      <c r="I509" t="s">
        <v>1893</v>
      </c>
      <c r="J509" t="s">
        <v>29</v>
      </c>
      <c r="O509">
        <v>0</v>
      </c>
      <c r="R509">
        <v>30000000</v>
      </c>
      <c r="S509">
        <v>0</v>
      </c>
      <c r="T509">
        <v>0</v>
      </c>
      <c r="U509">
        <v>0</v>
      </c>
      <c r="AL509">
        <v>5</v>
      </c>
      <c r="AM509">
        <v>43014</v>
      </c>
      <c r="AN509">
        <v>43025</v>
      </c>
      <c r="AO509">
        <v>43052</v>
      </c>
      <c r="AP509">
        <v>43112</v>
      </c>
      <c r="AQ509">
        <v>43119</v>
      </c>
      <c r="AR509">
        <v>43017</v>
      </c>
      <c r="AT509">
        <v>1</v>
      </c>
      <c r="AU509" t="s">
        <v>2372</v>
      </c>
      <c r="AV509" t="s">
        <v>10</v>
      </c>
      <c r="AW509" s="65" t="s">
        <v>644</v>
      </c>
      <c r="AX509" t="s">
        <v>2464</v>
      </c>
    </row>
    <row r="510" spans="1:50" x14ac:dyDescent="0.25">
      <c r="A510" t="s">
        <v>18</v>
      </c>
      <c r="B510" t="s">
        <v>23</v>
      </c>
      <c r="C510" t="s">
        <v>1803</v>
      </c>
      <c r="D510" t="s">
        <v>1803</v>
      </c>
      <c r="E510" t="s">
        <v>1865</v>
      </c>
      <c r="F510" t="s">
        <v>397</v>
      </c>
      <c r="G510" t="s">
        <v>1866</v>
      </c>
      <c r="H510" t="s">
        <v>1867</v>
      </c>
      <c r="I510" t="s">
        <v>1893</v>
      </c>
      <c r="J510" t="s">
        <v>29</v>
      </c>
      <c r="N510">
        <v>1000000</v>
      </c>
      <c r="V510">
        <v>0</v>
      </c>
      <c r="W510">
        <v>0</v>
      </c>
      <c r="AL510">
        <v>2</v>
      </c>
      <c r="AR510">
        <v>43013</v>
      </c>
      <c r="AT510">
        <v>1</v>
      </c>
      <c r="AU510" t="s">
        <v>2372</v>
      </c>
      <c r="AV510" t="s">
        <v>10</v>
      </c>
      <c r="AW510" s="65" t="s">
        <v>644</v>
      </c>
      <c r="AX510" t="s">
        <v>2465</v>
      </c>
    </row>
    <row r="511" spans="1:50" x14ac:dyDescent="0.25">
      <c r="A511" t="s">
        <v>18</v>
      </c>
      <c r="B511" t="s">
        <v>23</v>
      </c>
      <c r="C511" t="s">
        <v>349</v>
      </c>
      <c r="D511" t="s">
        <v>349</v>
      </c>
      <c r="E511" t="s">
        <v>406</v>
      </c>
      <c r="F511" t="s">
        <v>292</v>
      </c>
      <c r="G511" t="s">
        <v>449</v>
      </c>
      <c r="H511" t="s">
        <v>1868</v>
      </c>
      <c r="I511" t="s">
        <v>1893</v>
      </c>
      <c r="J511" t="s">
        <v>28</v>
      </c>
      <c r="AP511">
        <v>43026</v>
      </c>
      <c r="AR511">
        <v>43018</v>
      </c>
      <c r="AV511" t="s">
        <v>89</v>
      </c>
      <c r="AX511" t="s">
        <v>1929</v>
      </c>
    </row>
    <row r="512" spans="1:50" x14ac:dyDescent="0.25">
      <c r="A512" t="s">
        <v>18</v>
      </c>
      <c r="B512" t="s">
        <v>23</v>
      </c>
      <c r="C512" t="s">
        <v>348</v>
      </c>
      <c r="D512" t="s">
        <v>348</v>
      </c>
      <c r="E512" t="s">
        <v>405</v>
      </c>
      <c r="F512" t="s">
        <v>292</v>
      </c>
      <c r="G512" t="s">
        <v>448</v>
      </c>
      <c r="H512" t="s">
        <v>1869</v>
      </c>
      <c r="I512" t="s">
        <v>1893</v>
      </c>
      <c r="J512" t="s">
        <v>35</v>
      </c>
      <c r="AP512">
        <v>43025</v>
      </c>
      <c r="AR512">
        <v>43018</v>
      </c>
      <c r="AV512" t="s">
        <v>89</v>
      </c>
      <c r="AX512" t="s">
        <v>1930</v>
      </c>
    </row>
    <row r="513" spans="1:50" x14ac:dyDescent="0.25">
      <c r="A513" t="s">
        <v>18</v>
      </c>
      <c r="B513" t="s">
        <v>23</v>
      </c>
      <c r="C513" t="s">
        <v>357</v>
      </c>
      <c r="D513" t="s">
        <v>357</v>
      </c>
      <c r="E513" t="s">
        <v>415</v>
      </c>
      <c r="F513" t="s">
        <v>292</v>
      </c>
      <c r="G513" t="s">
        <v>1870</v>
      </c>
      <c r="H513" t="s">
        <v>500</v>
      </c>
      <c r="I513" t="s">
        <v>1893</v>
      </c>
      <c r="J513" t="s">
        <v>36</v>
      </c>
      <c r="AR513">
        <v>43026</v>
      </c>
      <c r="AV513" t="s">
        <v>89</v>
      </c>
      <c r="AX513" t="s">
        <v>1931</v>
      </c>
    </row>
    <row r="514" spans="1:50" x14ac:dyDescent="0.25">
      <c r="A514" t="s">
        <v>18</v>
      </c>
      <c r="B514" t="s">
        <v>23</v>
      </c>
      <c r="C514" t="s">
        <v>357</v>
      </c>
      <c r="D514" t="s">
        <v>357</v>
      </c>
      <c r="E514" t="s">
        <v>415</v>
      </c>
      <c r="F514" t="s">
        <v>292</v>
      </c>
      <c r="G514" t="s">
        <v>1870</v>
      </c>
      <c r="H514" t="s">
        <v>500</v>
      </c>
      <c r="I514" t="s">
        <v>1893</v>
      </c>
      <c r="J514" t="s">
        <v>36</v>
      </c>
      <c r="AR514">
        <v>43026</v>
      </c>
      <c r="AV514" t="s">
        <v>89</v>
      </c>
      <c r="AX514" t="s">
        <v>2466</v>
      </c>
    </row>
    <row r="515" spans="1:50" x14ac:dyDescent="0.25">
      <c r="A515" t="s">
        <v>18</v>
      </c>
      <c r="B515" t="s">
        <v>23</v>
      </c>
      <c r="C515" t="s">
        <v>357</v>
      </c>
      <c r="D515" t="s">
        <v>357</v>
      </c>
      <c r="E515" t="s">
        <v>415</v>
      </c>
      <c r="F515" t="s">
        <v>292</v>
      </c>
      <c r="G515" t="s">
        <v>1870</v>
      </c>
      <c r="H515" t="s">
        <v>500</v>
      </c>
      <c r="I515" t="s">
        <v>1893</v>
      </c>
      <c r="J515" t="s">
        <v>36</v>
      </c>
      <c r="M515">
        <v>0</v>
      </c>
      <c r="N515">
        <v>100000</v>
      </c>
      <c r="O515">
        <v>100000</v>
      </c>
      <c r="P515">
        <v>0</v>
      </c>
      <c r="Q515">
        <v>0</v>
      </c>
      <c r="R515">
        <v>0</v>
      </c>
      <c r="S515">
        <v>0</v>
      </c>
      <c r="T515">
        <v>0</v>
      </c>
      <c r="V515">
        <v>0</v>
      </c>
      <c r="W515">
        <v>0</v>
      </c>
      <c r="X515">
        <v>0</v>
      </c>
      <c r="Y515">
        <v>0</v>
      </c>
      <c r="AL515">
        <v>0</v>
      </c>
      <c r="AM515">
        <v>43150</v>
      </c>
      <c r="AR515">
        <v>43026</v>
      </c>
      <c r="AV515" t="s">
        <v>89</v>
      </c>
      <c r="AX515" t="s">
        <v>2467</v>
      </c>
    </row>
    <row r="516" spans="1:50" x14ac:dyDescent="0.25">
      <c r="A516" t="s">
        <v>18</v>
      </c>
      <c r="B516" t="s">
        <v>23</v>
      </c>
      <c r="C516" t="s">
        <v>354</v>
      </c>
      <c r="D516" t="s">
        <v>354</v>
      </c>
      <c r="E516" t="s">
        <v>412</v>
      </c>
      <c r="F516" t="s">
        <v>292</v>
      </c>
      <c r="G516" t="s">
        <v>458</v>
      </c>
      <c r="H516" t="s">
        <v>497</v>
      </c>
      <c r="I516" t="s">
        <v>1893</v>
      </c>
      <c r="J516" t="s">
        <v>44</v>
      </c>
      <c r="AR516">
        <v>43026</v>
      </c>
      <c r="AV516" t="s">
        <v>89</v>
      </c>
      <c r="AX516" t="s">
        <v>1932</v>
      </c>
    </row>
    <row r="517" spans="1:50" x14ac:dyDescent="0.25">
      <c r="A517" t="s">
        <v>18</v>
      </c>
      <c r="B517" t="s">
        <v>23</v>
      </c>
      <c r="C517" t="s">
        <v>355</v>
      </c>
      <c r="D517" t="s">
        <v>355</v>
      </c>
      <c r="E517" t="s">
        <v>413</v>
      </c>
      <c r="F517" t="s">
        <v>292</v>
      </c>
      <c r="G517" t="s">
        <v>460</v>
      </c>
      <c r="H517" t="s">
        <v>498</v>
      </c>
      <c r="I517" t="s">
        <v>1893</v>
      </c>
      <c r="J517" t="s">
        <v>35</v>
      </c>
      <c r="AR517">
        <v>43024</v>
      </c>
      <c r="AV517" t="s">
        <v>89</v>
      </c>
      <c r="AX517" t="s">
        <v>1906</v>
      </c>
    </row>
    <row r="518" spans="1:50" x14ac:dyDescent="0.25">
      <c r="A518" t="s">
        <v>18</v>
      </c>
      <c r="B518" t="s">
        <v>23</v>
      </c>
      <c r="C518" t="s">
        <v>351</v>
      </c>
      <c r="D518" t="s">
        <v>351</v>
      </c>
      <c r="E518" t="s">
        <v>407</v>
      </c>
      <c r="F518" t="s">
        <v>205</v>
      </c>
      <c r="G518" t="s">
        <v>452</v>
      </c>
      <c r="H518" t="s">
        <v>493</v>
      </c>
      <c r="I518" t="s">
        <v>1893</v>
      </c>
      <c r="J518" t="s">
        <v>44</v>
      </c>
      <c r="N518">
        <v>600000</v>
      </c>
      <c r="AL518">
        <v>3</v>
      </c>
      <c r="AM518">
        <v>43018</v>
      </c>
      <c r="AP518">
        <v>43028</v>
      </c>
      <c r="AQ518">
        <v>43421</v>
      </c>
      <c r="AR518">
        <v>43014</v>
      </c>
      <c r="AT518">
        <v>0.9</v>
      </c>
      <c r="AU518" t="s">
        <v>3</v>
      </c>
      <c r="AV518" t="s">
        <v>89</v>
      </c>
      <c r="AX518" t="s">
        <v>2468</v>
      </c>
    </row>
    <row r="519" spans="1:50" x14ac:dyDescent="0.25">
      <c r="A519" t="s">
        <v>18</v>
      </c>
      <c r="B519" t="s">
        <v>23</v>
      </c>
      <c r="C519" t="s">
        <v>351</v>
      </c>
      <c r="D519" t="s">
        <v>351</v>
      </c>
      <c r="E519" t="s">
        <v>407</v>
      </c>
      <c r="F519" t="s">
        <v>205</v>
      </c>
      <c r="G519" t="s">
        <v>452</v>
      </c>
      <c r="H519" t="s">
        <v>493</v>
      </c>
      <c r="I519" t="s">
        <v>1893</v>
      </c>
      <c r="J519" t="s">
        <v>44</v>
      </c>
      <c r="N519">
        <v>600000</v>
      </c>
      <c r="AL519">
        <v>3</v>
      </c>
      <c r="AM519">
        <v>43018</v>
      </c>
      <c r="AN519">
        <v>43057</v>
      </c>
      <c r="AP519">
        <v>43062</v>
      </c>
      <c r="AQ519">
        <v>43066</v>
      </c>
      <c r="AR519">
        <v>43014</v>
      </c>
      <c r="AT519">
        <v>0.9</v>
      </c>
      <c r="AU519" t="s">
        <v>3</v>
      </c>
      <c r="AV519" t="s">
        <v>89</v>
      </c>
      <c r="AX519" t="s">
        <v>2533</v>
      </c>
    </row>
    <row r="520" spans="1:50" x14ac:dyDescent="0.25">
      <c r="A520" t="s">
        <v>18</v>
      </c>
      <c r="B520" t="s">
        <v>23</v>
      </c>
      <c r="C520" t="s">
        <v>351</v>
      </c>
      <c r="D520" t="s">
        <v>351</v>
      </c>
      <c r="E520" t="s">
        <v>2534</v>
      </c>
      <c r="F520" t="s">
        <v>292</v>
      </c>
      <c r="G520" t="s">
        <v>452</v>
      </c>
      <c r="H520" t="s">
        <v>2535</v>
      </c>
      <c r="I520" t="s">
        <v>1893</v>
      </c>
      <c r="J520" t="s">
        <v>44</v>
      </c>
      <c r="N520">
        <v>600000</v>
      </c>
      <c r="AL520">
        <v>3</v>
      </c>
      <c r="AM520">
        <v>43018</v>
      </c>
      <c r="AN520">
        <v>43057</v>
      </c>
      <c r="AP520">
        <v>43082</v>
      </c>
      <c r="AQ520">
        <v>43105</v>
      </c>
      <c r="AR520">
        <v>43014</v>
      </c>
      <c r="AT520">
        <v>0.9</v>
      </c>
      <c r="AU520" t="s">
        <v>3</v>
      </c>
      <c r="AV520" t="s">
        <v>89</v>
      </c>
      <c r="AX520" t="s">
        <v>2101</v>
      </c>
    </row>
    <row r="521" spans="1:50" x14ac:dyDescent="0.25">
      <c r="A521" t="s">
        <v>18</v>
      </c>
      <c r="B521" t="s">
        <v>23</v>
      </c>
      <c r="C521" t="s">
        <v>351</v>
      </c>
      <c r="D521" t="s">
        <v>351</v>
      </c>
      <c r="E521" t="s">
        <v>2534</v>
      </c>
      <c r="F521" t="s">
        <v>292</v>
      </c>
      <c r="G521" t="s">
        <v>452</v>
      </c>
      <c r="H521" t="s">
        <v>2535</v>
      </c>
      <c r="I521" t="s">
        <v>1893</v>
      </c>
      <c r="J521" t="s">
        <v>44</v>
      </c>
      <c r="N521">
        <v>600000</v>
      </c>
      <c r="AL521">
        <v>3</v>
      </c>
      <c r="AM521">
        <v>43018</v>
      </c>
      <c r="AN521">
        <v>43057</v>
      </c>
      <c r="AO521">
        <v>43083</v>
      </c>
      <c r="AP521">
        <v>43108</v>
      </c>
      <c r="AQ521">
        <v>43145</v>
      </c>
      <c r="AR521">
        <v>43014</v>
      </c>
      <c r="AT521">
        <v>0.9</v>
      </c>
      <c r="AU521" t="s">
        <v>3</v>
      </c>
      <c r="AV521" t="s">
        <v>89</v>
      </c>
      <c r="AX521" t="s">
        <v>2536</v>
      </c>
    </row>
    <row r="522" spans="1:50" x14ac:dyDescent="0.25">
      <c r="A522" t="s">
        <v>18</v>
      </c>
      <c r="B522" t="s">
        <v>23</v>
      </c>
      <c r="C522" t="s">
        <v>1804</v>
      </c>
      <c r="D522" t="s">
        <v>1804</v>
      </c>
      <c r="F522" t="s">
        <v>292</v>
      </c>
      <c r="G522" t="s">
        <v>1871</v>
      </c>
      <c r="H522" t="s">
        <v>1872</v>
      </c>
      <c r="I522" t="s">
        <v>1893</v>
      </c>
      <c r="J522" t="s">
        <v>36</v>
      </c>
      <c r="AR522">
        <v>43034</v>
      </c>
      <c r="AV522" t="s">
        <v>89</v>
      </c>
      <c r="AX522" t="s">
        <v>1933</v>
      </c>
    </row>
    <row r="523" spans="1:50" x14ac:dyDescent="0.25">
      <c r="A523" t="s">
        <v>18</v>
      </c>
      <c r="B523" t="s">
        <v>23</v>
      </c>
      <c r="C523" t="s">
        <v>1805</v>
      </c>
      <c r="D523" t="s">
        <v>1805</v>
      </c>
      <c r="E523" t="s">
        <v>1873</v>
      </c>
      <c r="F523" t="s">
        <v>212</v>
      </c>
      <c r="G523" t="s">
        <v>1874</v>
      </c>
      <c r="H523" t="s">
        <v>1875</v>
      </c>
      <c r="I523" t="s">
        <v>1893</v>
      </c>
      <c r="J523" t="s">
        <v>44</v>
      </c>
      <c r="AR523">
        <v>43038</v>
      </c>
      <c r="AV523" t="s">
        <v>89</v>
      </c>
      <c r="AX523" t="s">
        <v>1934</v>
      </c>
    </row>
    <row r="524" spans="1:50" x14ac:dyDescent="0.25">
      <c r="A524" t="s">
        <v>18</v>
      </c>
      <c r="B524" t="s">
        <v>23</v>
      </c>
      <c r="C524" t="s">
        <v>2469</v>
      </c>
      <c r="D524" t="s">
        <v>2469</v>
      </c>
      <c r="E524" t="s">
        <v>1876</v>
      </c>
      <c r="F524" t="s">
        <v>292</v>
      </c>
      <c r="G524" t="s">
        <v>1877</v>
      </c>
      <c r="H524" t="s">
        <v>1878</v>
      </c>
      <c r="I524" t="s">
        <v>1893</v>
      </c>
      <c r="J524" t="s">
        <v>44</v>
      </c>
      <c r="AR524">
        <v>43038</v>
      </c>
      <c r="AV524" t="s">
        <v>89</v>
      </c>
      <c r="AX524" t="s">
        <v>1935</v>
      </c>
    </row>
    <row r="525" spans="1:50" x14ac:dyDescent="0.25">
      <c r="A525" t="s">
        <v>18</v>
      </c>
      <c r="B525" t="s">
        <v>23</v>
      </c>
      <c r="C525" t="s">
        <v>1806</v>
      </c>
      <c r="D525" t="s">
        <v>1806</v>
      </c>
      <c r="E525" t="s">
        <v>53</v>
      </c>
      <c r="F525" t="s">
        <v>292</v>
      </c>
      <c r="G525" t="s">
        <v>1879</v>
      </c>
      <c r="H525" t="s">
        <v>1880</v>
      </c>
      <c r="I525" t="s">
        <v>1893</v>
      </c>
      <c r="J525" t="s">
        <v>44</v>
      </c>
      <c r="AR525">
        <v>43038</v>
      </c>
      <c r="AV525" t="s">
        <v>89</v>
      </c>
      <c r="AX525" t="s">
        <v>1936</v>
      </c>
    </row>
    <row r="526" spans="1:50" x14ac:dyDescent="0.25">
      <c r="A526" t="s">
        <v>18</v>
      </c>
      <c r="B526" t="s">
        <v>23</v>
      </c>
      <c r="C526" t="s">
        <v>1807</v>
      </c>
      <c r="D526" t="s">
        <v>1807</v>
      </c>
      <c r="E526" t="s">
        <v>1881</v>
      </c>
      <c r="F526" t="s">
        <v>292</v>
      </c>
      <c r="G526" t="s">
        <v>1882</v>
      </c>
      <c r="H526" t="s">
        <v>1883</v>
      </c>
      <c r="I526" t="s">
        <v>1893</v>
      </c>
      <c r="J526" t="s">
        <v>44</v>
      </c>
      <c r="AR526">
        <v>43038</v>
      </c>
      <c r="AV526" t="s">
        <v>89</v>
      </c>
      <c r="AX526" t="s">
        <v>1937</v>
      </c>
    </row>
    <row r="527" spans="1:50" x14ac:dyDescent="0.25">
      <c r="A527" t="s">
        <v>18</v>
      </c>
      <c r="B527" t="s">
        <v>23</v>
      </c>
      <c r="C527" t="s">
        <v>1808</v>
      </c>
      <c r="D527" t="s">
        <v>1808</v>
      </c>
      <c r="E527" t="s">
        <v>1884</v>
      </c>
      <c r="F527" t="s">
        <v>212</v>
      </c>
      <c r="G527" t="s">
        <v>1885</v>
      </c>
      <c r="H527" t="s">
        <v>1886</v>
      </c>
      <c r="I527" t="s">
        <v>1893</v>
      </c>
      <c r="J527" t="s">
        <v>44</v>
      </c>
      <c r="AR527">
        <v>43038</v>
      </c>
      <c r="AV527" t="s">
        <v>89</v>
      </c>
      <c r="AX527" t="s">
        <v>1938</v>
      </c>
    </row>
    <row r="528" spans="1:50" x14ac:dyDescent="0.25">
      <c r="A528" t="s">
        <v>18</v>
      </c>
      <c r="B528" t="s">
        <v>23</v>
      </c>
      <c r="C528" t="s">
        <v>353</v>
      </c>
      <c r="D528" t="s">
        <v>353</v>
      </c>
      <c r="E528" t="s">
        <v>410</v>
      </c>
      <c r="F528" t="s">
        <v>292</v>
      </c>
      <c r="G528" t="s">
        <v>456</v>
      </c>
      <c r="H528" t="s">
        <v>495</v>
      </c>
      <c r="I528" t="s">
        <v>1893</v>
      </c>
      <c r="J528" t="s">
        <v>34</v>
      </c>
      <c r="AP528">
        <v>43038</v>
      </c>
      <c r="AR528">
        <v>43019</v>
      </c>
      <c r="AV528" t="s">
        <v>89</v>
      </c>
      <c r="AX528" t="s">
        <v>1939</v>
      </c>
    </row>
    <row r="529" spans="1:51" x14ac:dyDescent="0.25">
      <c r="A529" t="s">
        <v>18</v>
      </c>
      <c r="B529" t="s">
        <v>23</v>
      </c>
      <c r="C529" t="s">
        <v>2470</v>
      </c>
      <c r="D529" t="s">
        <v>2470</v>
      </c>
      <c r="E529" t="s">
        <v>722</v>
      </c>
      <c r="F529" t="s">
        <v>292</v>
      </c>
      <c r="G529" t="s">
        <v>2471</v>
      </c>
      <c r="H529" t="s">
        <v>2472</v>
      </c>
      <c r="I529" t="s">
        <v>1893</v>
      </c>
      <c r="J529" t="s">
        <v>29</v>
      </c>
      <c r="M529">
        <v>0</v>
      </c>
      <c r="N529">
        <v>0</v>
      </c>
      <c r="O529">
        <v>0</v>
      </c>
      <c r="P529">
        <v>0</v>
      </c>
      <c r="Q529">
        <v>0</v>
      </c>
      <c r="R529">
        <v>0</v>
      </c>
      <c r="S529">
        <v>0</v>
      </c>
      <c r="T529">
        <v>0</v>
      </c>
      <c r="U529">
        <v>0</v>
      </c>
      <c r="V529">
        <v>0</v>
      </c>
      <c r="W529">
        <v>0</v>
      </c>
      <c r="X529">
        <v>0</v>
      </c>
      <c r="Y529">
        <v>0</v>
      </c>
      <c r="AM529">
        <v>0</v>
      </c>
      <c r="AP529">
        <v>43038</v>
      </c>
      <c r="AR529">
        <v>43019</v>
      </c>
      <c r="AT529">
        <v>0.4</v>
      </c>
      <c r="AU529" t="s">
        <v>2358</v>
      </c>
      <c r="AV529" t="s">
        <v>89</v>
      </c>
      <c r="AX529" t="s">
        <v>1939</v>
      </c>
    </row>
    <row r="530" spans="1:51" x14ac:dyDescent="0.25">
      <c r="A530" t="s">
        <v>18</v>
      </c>
      <c r="B530" t="s">
        <v>23</v>
      </c>
      <c r="C530" t="s">
        <v>2470</v>
      </c>
      <c r="D530" t="s">
        <v>2470</v>
      </c>
      <c r="E530" t="s">
        <v>722</v>
      </c>
      <c r="F530" t="s">
        <v>292</v>
      </c>
      <c r="G530" t="s">
        <v>2471</v>
      </c>
      <c r="H530" t="s">
        <v>2472</v>
      </c>
      <c r="I530" t="s">
        <v>1893</v>
      </c>
      <c r="J530" t="s">
        <v>29</v>
      </c>
      <c r="M530">
        <v>0</v>
      </c>
      <c r="N530">
        <v>0</v>
      </c>
      <c r="O530">
        <v>0</v>
      </c>
      <c r="P530">
        <v>0</v>
      </c>
      <c r="Q530">
        <v>0</v>
      </c>
      <c r="R530">
        <v>0</v>
      </c>
      <c r="S530">
        <v>0</v>
      </c>
      <c r="T530">
        <v>0</v>
      </c>
      <c r="U530">
        <v>0</v>
      </c>
      <c r="V530">
        <v>0</v>
      </c>
      <c r="W530">
        <v>0</v>
      </c>
      <c r="X530">
        <v>0</v>
      </c>
      <c r="Y530">
        <v>0</v>
      </c>
      <c r="AM530">
        <v>43158</v>
      </c>
      <c r="AP530">
        <v>42752</v>
      </c>
      <c r="AR530">
        <v>43019</v>
      </c>
      <c r="AT530">
        <v>0.4</v>
      </c>
      <c r="AU530" t="s">
        <v>2358</v>
      </c>
      <c r="AV530" t="s">
        <v>89</v>
      </c>
      <c r="AX530" t="s">
        <v>2457</v>
      </c>
    </row>
    <row r="531" spans="1:51" x14ac:dyDescent="0.25">
      <c r="A531" t="s">
        <v>18</v>
      </c>
      <c r="B531" t="s">
        <v>23</v>
      </c>
      <c r="C531" t="s">
        <v>2473</v>
      </c>
      <c r="D531" t="s">
        <v>2473</v>
      </c>
      <c r="E531" t="s">
        <v>1821</v>
      </c>
      <c r="F531" t="s">
        <v>292</v>
      </c>
      <c r="G531" t="s">
        <v>2474</v>
      </c>
      <c r="H531" t="s">
        <v>2475</v>
      </c>
      <c r="I531" t="s">
        <v>1893</v>
      </c>
      <c r="J531" t="s">
        <v>36</v>
      </c>
      <c r="M531">
        <v>0</v>
      </c>
      <c r="N531">
        <v>0</v>
      </c>
      <c r="O531">
        <v>0</v>
      </c>
      <c r="P531">
        <v>0</v>
      </c>
      <c r="Q531">
        <v>0</v>
      </c>
      <c r="R531">
        <v>0</v>
      </c>
      <c r="S531">
        <v>0</v>
      </c>
      <c r="T531">
        <v>0</v>
      </c>
      <c r="U531">
        <v>0</v>
      </c>
      <c r="V531">
        <v>0</v>
      </c>
      <c r="W531">
        <v>0</v>
      </c>
      <c r="X531">
        <v>0</v>
      </c>
      <c r="Y531">
        <v>0</v>
      </c>
      <c r="AL531">
        <v>0</v>
      </c>
      <c r="AM531">
        <v>0</v>
      </c>
      <c r="AP531">
        <v>42758</v>
      </c>
      <c r="AQ531">
        <v>43130</v>
      </c>
      <c r="AR531">
        <v>42758</v>
      </c>
      <c r="AT531">
        <v>0.5</v>
      </c>
      <c r="AU531" t="s">
        <v>2358</v>
      </c>
      <c r="AV531" t="s">
        <v>89</v>
      </c>
      <c r="AX531" t="s">
        <v>1914</v>
      </c>
    </row>
    <row r="532" spans="1:51" x14ac:dyDescent="0.25">
      <c r="A532" t="s">
        <v>18</v>
      </c>
      <c r="B532" t="s">
        <v>23</v>
      </c>
      <c r="C532" t="s">
        <v>2476</v>
      </c>
      <c r="D532" t="s">
        <v>2476</v>
      </c>
      <c r="E532" t="s">
        <v>411</v>
      </c>
      <c r="F532" t="s">
        <v>292</v>
      </c>
      <c r="G532" t="s">
        <v>2477</v>
      </c>
      <c r="H532" t="s">
        <v>2478</v>
      </c>
      <c r="I532" t="s">
        <v>1893</v>
      </c>
      <c r="J532" t="s">
        <v>36</v>
      </c>
      <c r="M532">
        <v>0</v>
      </c>
      <c r="N532">
        <v>0</v>
      </c>
      <c r="O532">
        <v>0</v>
      </c>
      <c r="P532">
        <v>0</v>
      </c>
      <c r="Q532">
        <v>0</v>
      </c>
      <c r="R532">
        <v>0</v>
      </c>
      <c r="S532">
        <v>0</v>
      </c>
      <c r="T532">
        <v>0</v>
      </c>
      <c r="U532">
        <v>0</v>
      </c>
      <c r="V532">
        <v>0</v>
      </c>
      <c r="W532">
        <v>0</v>
      </c>
      <c r="X532">
        <v>0</v>
      </c>
      <c r="Y532">
        <v>0</v>
      </c>
      <c r="AL532">
        <v>0</v>
      </c>
      <c r="AM532">
        <v>0</v>
      </c>
      <c r="AP532">
        <v>42758</v>
      </c>
      <c r="AQ532">
        <v>43130</v>
      </c>
      <c r="AR532">
        <v>42758</v>
      </c>
      <c r="AT532">
        <v>0.5</v>
      </c>
      <c r="AU532" t="s">
        <v>2358</v>
      </c>
      <c r="AV532" t="s">
        <v>89</v>
      </c>
      <c r="AX532" t="s">
        <v>1914</v>
      </c>
    </row>
    <row r="533" spans="1:51" x14ac:dyDescent="0.25">
      <c r="A533" t="s">
        <v>18</v>
      </c>
      <c r="B533" t="s">
        <v>23</v>
      </c>
      <c r="C533" t="s">
        <v>2479</v>
      </c>
      <c r="D533" t="s">
        <v>2479</v>
      </c>
      <c r="E533" t="s">
        <v>433</v>
      </c>
      <c r="F533" t="s">
        <v>292</v>
      </c>
      <c r="G533" t="s">
        <v>2480</v>
      </c>
      <c r="H533" t="s">
        <v>2481</v>
      </c>
      <c r="I533" t="s">
        <v>1893</v>
      </c>
      <c r="J533" t="s">
        <v>44</v>
      </c>
      <c r="M533">
        <v>0</v>
      </c>
      <c r="N533">
        <v>0</v>
      </c>
      <c r="O533">
        <v>0</v>
      </c>
      <c r="P533">
        <v>0</v>
      </c>
      <c r="Q533">
        <v>0</v>
      </c>
      <c r="R533">
        <v>0</v>
      </c>
      <c r="S533">
        <v>0</v>
      </c>
      <c r="T533">
        <v>0</v>
      </c>
      <c r="U533">
        <v>0</v>
      </c>
      <c r="V533">
        <v>0</v>
      </c>
      <c r="W533">
        <v>0</v>
      </c>
      <c r="X533">
        <v>0</v>
      </c>
      <c r="Y533">
        <v>0</v>
      </c>
      <c r="AL533">
        <v>0</v>
      </c>
      <c r="AM533">
        <v>0</v>
      </c>
      <c r="AP533">
        <v>42758</v>
      </c>
      <c r="AQ533">
        <v>43130</v>
      </c>
      <c r="AR533">
        <v>42758</v>
      </c>
      <c r="AT533">
        <v>0.5</v>
      </c>
      <c r="AU533" t="s">
        <v>2358</v>
      </c>
      <c r="AV533" t="s">
        <v>89</v>
      </c>
      <c r="AX533" t="s">
        <v>1914</v>
      </c>
    </row>
    <row r="534" spans="1:51" x14ac:dyDescent="0.25">
      <c r="A534" t="s">
        <v>18</v>
      </c>
      <c r="B534" t="s">
        <v>23</v>
      </c>
      <c r="C534" t="s">
        <v>2482</v>
      </c>
      <c r="D534" t="s">
        <v>2482</v>
      </c>
      <c r="E534" t="s">
        <v>2241</v>
      </c>
      <c r="F534" t="s">
        <v>292</v>
      </c>
      <c r="G534" t="s">
        <v>2483</v>
      </c>
      <c r="H534" t="s">
        <v>2484</v>
      </c>
      <c r="I534" t="s">
        <v>1893</v>
      </c>
      <c r="J534" t="s">
        <v>36</v>
      </c>
      <c r="M534">
        <v>0</v>
      </c>
      <c r="N534">
        <v>0</v>
      </c>
      <c r="O534">
        <v>0</v>
      </c>
      <c r="P534">
        <v>0</v>
      </c>
      <c r="Q534">
        <v>0</v>
      </c>
      <c r="R534">
        <v>0</v>
      </c>
      <c r="S534">
        <v>0</v>
      </c>
      <c r="T534">
        <v>0</v>
      </c>
      <c r="U534">
        <v>0</v>
      </c>
      <c r="V534">
        <v>0</v>
      </c>
      <c r="W534">
        <v>0</v>
      </c>
      <c r="X534">
        <v>0</v>
      </c>
      <c r="Y534">
        <v>0</v>
      </c>
      <c r="AL534">
        <v>0</v>
      </c>
      <c r="AM534">
        <v>0</v>
      </c>
      <c r="AP534">
        <v>42758</v>
      </c>
      <c r="AQ534">
        <v>43130</v>
      </c>
      <c r="AR534">
        <v>42758</v>
      </c>
      <c r="AT534">
        <v>0.3</v>
      </c>
      <c r="AU534" t="s">
        <v>2358</v>
      </c>
      <c r="AV534" t="s">
        <v>89</v>
      </c>
      <c r="AX534" t="s">
        <v>1914</v>
      </c>
    </row>
    <row r="535" spans="1:51" x14ac:dyDescent="0.25">
      <c r="A535" t="s">
        <v>18</v>
      </c>
      <c r="B535" t="s">
        <v>23</v>
      </c>
      <c r="C535" t="s">
        <v>2482</v>
      </c>
      <c r="D535" t="s">
        <v>2482</v>
      </c>
      <c r="E535" t="s">
        <v>2485</v>
      </c>
      <c r="F535" t="s">
        <v>292</v>
      </c>
      <c r="G535" t="s">
        <v>2483</v>
      </c>
      <c r="H535" t="s">
        <v>2486</v>
      </c>
      <c r="I535" t="s">
        <v>1893</v>
      </c>
      <c r="J535" t="s">
        <v>36</v>
      </c>
      <c r="M535">
        <v>0</v>
      </c>
      <c r="N535">
        <v>0</v>
      </c>
      <c r="O535">
        <v>0</v>
      </c>
      <c r="P535">
        <v>0</v>
      </c>
      <c r="Q535">
        <v>0</v>
      </c>
      <c r="R535">
        <v>0</v>
      </c>
      <c r="S535">
        <v>0</v>
      </c>
      <c r="T535">
        <v>0</v>
      </c>
      <c r="U535">
        <v>0</v>
      </c>
      <c r="V535">
        <v>0</v>
      </c>
      <c r="W535">
        <v>0</v>
      </c>
      <c r="X535">
        <v>0</v>
      </c>
      <c r="Y535">
        <v>0</v>
      </c>
      <c r="AL535">
        <v>0</v>
      </c>
      <c r="AM535">
        <v>0</v>
      </c>
      <c r="AP535">
        <v>43126</v>
      </c>
      <c r="AQ535">
        <v>43130</v>
      </c>
      <c r="AR535">
        <v>42758</v>
      </c>
      <c r="AT535">
        <v>0.3</v>
      </c>
      <c r="AU535" t="s">
        <v>2358</v>
      </c>
      <c r="AV535" t="s">
        <v>89</v>
      </c>
      <c r="AX535" t="s">
        <v>1914</v>
      </c>
    </row>
    <row r="536" spans="1:51" x14ac:dyDescent="0.25">
      <c r="A536" t="s">
        <v>18</v>
      </c>
      <c r="B536" t="s">
        <v>23</v>
      </c>
      <c r="C536" t="s">
        <v>2487</v>
      </c>
      <c r="D536" t="s">
        <v>2488</v>
      </c>
      <c r="E536" t="s">
        <v>2489</v>
      </c>
      <c r="F536" t="s">
        <v>292</v>
      </c>
      <c r="G536" t="s">
        <v>2490</v>
      </c>
      <c r="H536" t="s">
        <v>2491</v>
      </c>
      <c r="I536" t="s">
        <v>1893</v>
      </c>
      <c r="J536" t="s">
        <v>263</v>
      </c>
      <c r="N536">
        <v>0</v>
      </c>
      <c r="O536">
        <v>0</v>
      </c>
      <c r="P536">
        <v>0</v>
      </c>
      <c r="Q536">
        <v>0</v>
      </c>
      <c r="R536">
        <v>0</v>
      </c>
      <c r="S536">
        <v>0</v>
      </c>
      <c r="T536">
        <v>0</v>
      </c>
      <c r="U536">
        <v>0</v>
      </c>
      <c r="V536">
        <v>0</v>
      </c>
      <c r="W536">
        <v>0</v>
      </c>
      <c r="X536">
        <v>0</v>
      </c>
      <c r="Y536">
        <v>0</v>
      </c>
      <c r="AL536">
        <v>0</v>
      </c>
      <c r="AM536">
        <v>0</v>
      </c>
      <c r="AP536">
        <v>42758</v>
      </c>
      <c r="AQ536">
        <v>43130</v>
      </c>
      <c r="AR536">
        <v>42758</v>
      </c>
      <c r="AT536">
        <v>1</v>
      </c>
      <c r="AU536" t="s">
        <v>2372</v>
      </c>
      <c r="AV536" t="s">
        <v>10</v>
      </c>
      <c r="AX536" t="s">
        <v>2492</v>
      </c>
    </row>
    <row r="537" spans="1:51" x14ac:dyDescent="0.25">
      <c r="A537" t="s">
        <v>18</v>
      </c>
      <c r="B537" t="s">
        <v>23</v>
      </c>
      <c r="C537" t="s">
        <v>2487</v>
      </c>
      <c r="D537" t="s">
        <v>2488</v>
      </c>
      <c r="E537" t="s">
        <v>2489</v>
      </c>
      <c r="F537" t="s">
        <v>292</v>
      </c>
      <c r="G537" t="s">
        <v>2490</v>
      </c>
      <c r="H537" t="s">
        <v>2491</v>
      </c>
      <c r="I537" t="s">
        <v>1893</v>
      </c>
      <c r="J537" t="s">
        <v>263</v>
      </c>
      <c r="N537">
        <v>0</v>
      </c>
      <c r="O537">
        <v>0</v>
      </c>
      <c r="P537">
        <v>0</v>
      </c>
      <c r="Q537">
        <v>0</v>
      </c>
      <c r="R537">
        <v>0</v>
      </c>
      <c r="S537">
        <v>0</v>
      </c>
      <c r="T537">
        <v>0</v>
      </c>
      <c r="U537">
        <v>0</v>
      </c>
      <c r="V537">
        <v>0</v>
      </c>
      <c r="W537">
        <v>0</v>
      </c>
      <c r="X537">
        <v>0</v>
      </c>
      <c r="Y537">
        <v>0</v>
      </c>
      <c r="AL537">
        <v>0</v>
      </c>
      <c r="AM537">
        <v>0</v>
      </c>
      <c r="AP537">
        <v>42758</v>
      </c>
      <c r="AQ537">
        <v>43165</v>
      </c>
      <c r="AR537">
        <v>42758</v>
      </c>
      <c r="AT537">
        <v>1</v>
      </c>
      <c r="AU537" t="s">
        <v>2372</v>
      </c>
      <c r="AV537" t="s">
        <v>10</v>
      </c>
      <c r="AX537" t="s">
        <v>2492</v>
      </c>
    </row>
    <row r="538" spans="1:51" x14ac:dyDescent="0.25">
      <c r="A538" t="s">
        <v>18</v>
      </c>
      <c r="B538" t="s">
        <v>23</v>
      </c>
      <c r="C538" t="s">
        <v>2537</v>
      </c>
      <c r="D538" t="s">
        <v>2538</v>
      </c>
      <c r="E538" t="s">
        <v>2539</v>
      </c>
      <c r="F538" t="s">
        <v>292</v>
      </c>
      <c r="G538" t="s">
        <v>2540</v>
      </c>
      <c r="H538" t="s">
        <v>2541</v>
      </c>
      <c r="I538" t="s">
        <v>1893</v>
      </c>
      <c r="J538" t="s">
        <v>39</v>
      </c>
      <c r="M538">
        <v>0</v>
      </c>
      <c r="N538">
        <v>0</v>
      </c>
      <c r="O538">
        <v>0</v>
      </c>
      <c r="P538">
        <v>0</v>
      </c>
      <c r="Q538">
        <v>0</v>
      </c>
      <c r="R538">
        <v>0</v>
      </c>
      <c r="S538">
        <v>0</v>
      </c>
      <c r="T538">
        <v>0</v>
      </c>
      <c r="U538">
        <v>0</v>
      </c>
      <c r="V538">
        <v>0</v>
      </c>
      <c r="W538">
        <v>0</v>
      </c>
      <c r="X538">
        <v>0</v>
      </c>
      <c r="Y538">
        <v>0</v>
      </c>
      <c r="AL538">
        <v>0</v>
      </c>
      <c r="AM538">
        <v>0</v>
      </c>
      <c r="AQ538">
        <v>43151</v>
      </c>
      <c r="AR538">
        <v>43137</v>
      </c>
      <c r="AT538">
        <v>0.3</v>
      </c>
      <c r="AU538" t="s">
        <v>2358</v>
      </c>
      <c r="AV538" t="s">
        <v>89</v>
      </c>
      <c r="AX538" t="s">
        <v>2542</v>
      </c>
    </row>
    <row r="539" spans="1:51" x14ac:dyDescent="0.25">
      <c r="A539" t="s">
        <v>18</v>
      </c>
      <c r="B539" t="s">
        <v>49</v>
      </c>
      <c r="C539" t="s">
        <v>2187</v>
      </c>
      <c r="D539" t="s">
        <v>2187</v>
      </c>
      <c r="E539" t="s">
        <v>2543</v>
      </c>
      <c r="F539" t="s">
        <v>2544</v>
      </c>
      <c r="G539" t="s">
        <v>2545</v>
      </c>
      <c r="H539" t="s">
        <v>2546</v>
      </c>
      <c r="I539" t="s">
        <v>1502</v>
      </c>
      <c r="J539" t="s">
        <v>29</v>
      </c>
      <c r="K539" t="s">
        <v>911</v>
      </c>
      <c r="M539">
        <v>120000</v>
      </c>
      <c r="N539">
        <v>200000</v>
      </c>
      <c r="O539">
        <v>0</v>
      </c>
      <c r="P539">
        <v>47000</v>
      </c>
      <c r="Q539">
        <v>0</v>
      </c>
      <c r="R539">
        <v>15000</v>
      </c>
      <c r="S539">
        <v>16750</v>
      </c>
      <c r="T539">
        <v>0</v>
      </c>
      <c r="U539">
        <v>0</v>
      </c>
      <c r="V539">
        <v>16750</v>
      </c>
      <c r="W539">
        <v>43088</v>
      </c>
      <c r="AK539" t="s">
        <v>2326</v>
      </c>
      <c r="AL539">
        <v>70</v>
      </c>
      <c r="AM539">
        <v>37653</v>
      </c>
      <c r="AO539">
        <v>43081</v>
      </c>
      <c r="AP539">
        <v>43140</v>
      </c>
      <c r="AQ539">
        <v>43139</v>
      </c>
      <c r="AR539">
        <v>40940</v>
      </c>
      <c r="AS539">
        <v>40940</v>
      </c>
      <c r="AT539">
        <v>1</v>
      </c>
      <c r="AU539" t="s">
        <v>4</v>
      </c>
      <c r="AV539" t="s">
        <v>10</v>
      </c>
      <c r="AW539" s="65" t="s">
        <v>62</v>
      </c>
      <c r="AX539" t="s">
        <v>2325</v>
      </c>
      <c r="AY539" t="s">
        <v>2327</v>
      </c>
    </row>
    <row r="540" spans="1:51" x14ac:dyDescent="0.25">
      <c r="A540" t="s">
        <v>18</v>
      </c>
      <c r="B540" t="s">
        <v>49</v>
      </c>
      <c r="C540" t="s">
        <v>2188</v>
      </c>
      <c r="D540" t="s">
        <v>2188</v>
      </c>
      <c r="E540" t="s">
        <v>866</v>
      </c>
      <c r="F540" t="s">
        <v>881</v>
      </c>
      <c r="G540" t="s">
        <v>885</v>
      </c>
      <c r="H540" t="s">
        <v>899</v>
      </c>
      <c r="I540" t="s">
        <v>1502</v>
      </c>
      <c r="J540" t="s">
        <v>29</v>
      </c>
      <c r="K540">
        <v>36</v>
      </c>
      <c r="M540">
        <v>0</v>
      </c>
      <c r="N540">
        <v>210000</v>
      </c>
      <c r="O540">
        <v>26000</v>
      </c>
      <c r="P540">
        <v>100000</v>
      </c>
      <c r="Q540">
        <v>0</v>
      </c>
      <c r="R540">
        <v>0</v>
      </c>
      <c r="S540">
        <v>0</v>
      </c>
      <c r="T540">
        <v>47000</v>
      </c>
      <c r="U540">
        <v>7000</v>
      </c>
      <c r="AA540" t="s">
        <v>2547</v>
      </c>
      <c r="AL540">
        <v>32</v>
      </c>
      <c r="AM540">
        <v>37653</v>
      </c>
      <c r="AO540">
        <v>42982</v>
      </c>
      <c r="AP540">
        <v>43126</v>
      </c>
      <c r="AQ540">
        <v>43130</v>
      </c>
      <c r="AR540">
        <v>40940</v>
      </c>
      <c r="AT540">
        <v>0.4</v>
      </c>
      <c r="AU540" t="s">
        <v>2</v>
      </c>
      <c r="AV540" t="s">
        <v>89</v>
      </c>
      <c r="AW540" s="65" t="s">
        <v>62</v>
      </c>
      <c r="AX540" t="s">
        <v>2325</v>
      </c>
      <c r="AY540" t="s">
        <v>2327</v>
      </c>
    </row>
    <row r="541" spans="1:51" x14ac:dyDescent="0.25">
      <c r="A541" t="s">
        <v>18</v>
      </c>
      <c r="B541" t="s">
        <v>49</v>
      </c>
      <c r="C541" t="s">
        <v>2189</v>
      </c>
      <c r="D541" t="s">
        <v>2189</v>
      </c>
      <c r="E541" t="s">
        <v>867</v>
      </c>
      <c r="F541" t="s">
        <v>881</v>
      </c>
      <c r="G541" t="s">
        <v>885</v>
      </c>
      <c r="H541" t="s">
        <v>899</v>
      </c>
      <c r="I541" t="s">
        <v>1502</v>
      </c>
      <c r="J541" t="s">
        <v>29</v>
      </c>
      <c r="M541">
        <v>168000</v>
      </c>
      <c r="N541">
        <v>168000</v>
      </c>
      <c r="O541">
        <v>0</v>
      </c>
      <c r="P541">
        <v>79000</v>
      </c>
      <c r="Q541">
        <v>0</v>
      </c>
      <c r="R541">
        <v>0</v>
      </c>
      <c r="S541">
        <v>0</v>
      </c>
      <c r="T541">
        <v>81000</v>
      </c>
      <c r="U541">
        <v>0</v>
      </c>
      <c r="V541">
        <v>29100</v>
      </c>
      <c r="W541">
        <v>43068</v>
      </c>
      <c r="AL541">
        <v>32</v>
      </c>
      <c r="AM541">
        <v>37653</v>
      </c>
      <c r="AO541">
        <v>42982</v>
      </c>
      <c r="AP541">
        <v>43126</v>
      </c>
      <c r="AQ541">
        <v>43130</v>
      </c>
      <c r="AR541">
        <v>40940</v>
      </c>
      <c r="AT541">
        <v>0.4</v>
      </c>
      <c r="AU541" t="s">
        <v>2</v>
      </c>
      <c r="AV541" t="s">
        <v>89</v>
      </c>
      <c r="AX541" t="s">
        <v>2325</v>
      </c>
      <c r="AY541" t="s">
        <v>2327</v>
      </c>
    </row>
    <row r="542" spans="1:51" x14ac:dyDescent="0.25">
      <c r="A542" t="s">
        <v>18</v>
      </c>
      <c r="B542" t="s">
        <v>49</v>
      </c>
      <c r="C542" t="s">
        <v>2190</v>
      </c>
      <c r="D542" t="s">
        <v>2190</v>
      </c>
      <c r="E542" t="s">
        <v>867</v>
      </c>
      <c r="F542" t="s">
        <v>881</v>
      </c>
      <c r="G542" t="s">
        <v>885</v>
      </c>
      <c r="H542" t="s">
        <v>899</v>
      </c>
      <c r="I542" t="s">
        <v>1502</v>
      </c>
      <c r="J542" t="s">
        <v>29</v>
      </c>
      <c r="M542">
        <v>168000</v>
      </c>
      <c r="N542">
        <v>168000</v>
      </c>
      <c r="O542">
        <v>0</v>
      </c>
      <c r="P542">
        <v>79000</v>
      </c>
      <c r="Q542">
        <v>0</v>
      </c>
      <c r="R542">
        <v>0</v>
      </c>
      <c r="S542">
        <v>0</v>
      </c>
      <c r="T542">
        <v>81000</v>
      </c>
      <c r="U542">
        <v>0</v>
      </c>
      <c r="AL542">
        <v>32</v>
      </c>
      <c r="AM542">
        <v>37653</v>
      </c>
      <c r="AO542">
        <v>42982</v>
      </c>
      <c r="AP542">
        <v>43126</v>
      </c>
      <c r="AQ542">
        <v>43130</v>
      </c>
      <c r="AR542">
        <v>40940</v>
      </c>
      <c r="AT542">
        <v>0.4</v>
      </c>
      <c r="AU542" t="s">
        <v>2</v>
      </c>
      <c r="AV542" t="s">
        <v>89</v>
      </c>
      <c r="AX542" t="s">
        <v>2325</v>
      </c>
      <c r="AY542" t="s">
        <v>2327</v>
      </c>
    </row>
    <row r="543" spans="1:51" x14ac:dyDescent="0.25">
      <c r="A543" t="s">
        <v>18</v>
      </c>
      <c r="B543" t="s">
        <v>49</v>
      </c>
      <c r="C543" t="s">
        <v>839</v>
      </c>
      <c r="D543" t="s">
        <v>839</v>
      </c>
      <c r="E543" t="s">
        <v>867</v>
      </c>
      <c r="F543" t="s">
        <v>881</v>
      </c>
      <c r="G543" t="s">
        <v>885</v>
      </c>
      <c r="H543" t="s">
        <v>899</v>
      </c>
      <c r="I543" t="s">
        <v>1502</v>
      </c>
      <c r="J543" t="s">
        <v>29</v>
      </c>
      <c r="M543">
        <v>68400</v>
      </c>
      <c r="N543">
        <v>68400</v>
      </c>
      <c r="O543">
        <v>0</v>
      </c>
      <c r="P543">
        <v>44700</v>
      </c>
      <c r="Q543">
        <v>0</v>
      </c>
      <c r="R543">
        <v>0</v>
      </c>
      <c r="S543">
        <v>0</v>
      </c>
      <c r="T543">
        <v>23700</v>
      </c>
      <c r="U543">
        <v>0</v>
      </c>
      <c r="AL543">
        <v>32</v>
      </c>
      <c r="AM543">
        <v>37653</v>
      </c>
      <c r="AO543">
        <v>42982</v>
      </c>
      <c r="AP543">
        <v>43126</v>
      </c>
      <c r="AQ543">
        <v>43130</v>
      </c>
      <c r="AR543">
        <v>40940</v>
      </c>
      <c r="AT543">
        <v>0.4</v>
      </c>
      <c r="AU543" t="s">
        <v>2</v>
      </c>
      <c r="AV543" t="s">
        <v>89</v>
      </c>
      <c r="AX543" t="s">
        <v>2325</v>
      </c>
      <c r="AY543" t="s">
        <v>2327</v>
      </c>
    </row>
    <row r="544" spans="1:51" x14ac:dyDescent="0.25">
      <c r="A544" t="s">
        <v>18</v>
      </c>
      <c r="B544" t="s">
        <v>49</v>
      </c>
      <c r="C544" t="s">
        <v>2191</v>
      </c>
      <c r="D544" t="s">
        <v>2191</v>
      </c>
      <c r="E544" t="s">
        <v>867</v>
      </c>
      <c r="F544" t="s">
        <v>881</v>
      </c>
      <c r="G544" t="s">
        <v>885</v>
      </c>
      <c r="H544" t="s">
        <v>899</v>
      </c>
      <c r="I544" t="s">
        <v>1502</v>
      </c>
      <c r="J544" t="s">
        <v>29</v>
      </c>
      <c r="M544">
        <v>68400</v>
      </c>
      <c r="N544">
        <v>68400</v>
      </c>
      <c r="O544">
        <v>0</v>
      </c>
      <c r="P544">
        <v>44700</v>
      </c>
      <c r="Q544">
        <v>0</v>
      </c>
      <c r="R544">
        <v>0</v>
      </c>
      <c r="S544">
        <v>0</v>
      </c>
      <c r="T544">
        <v>23700</v>
      </c>
      <c r="U544">
        <v>0</v>
      </c>
      <c r="AL544">
        <v>32</v>
      </c>
      <c r="AM544">
        <v>37653</v>
      </c>
      <c r="AO544">
        <v>42982</v>
      </c>
      <c r="AP544">
        <v>43126</v>
      </c>
      <c r="AQ544">
        <v>43130</v>
      </c>
      <c r="AR544">
        <v>40940</v>
      </c>
      <c r="AT544">
        <v>0.4</v>
      </c>
      <c r="AU544" t="s">
        <v>2</v>
      </c>
      <c r="AV544" t="s">
        <v>89</v>
      </c>
      <c r="AX544" t="s">
        <v>2325</v>
      </c>
      <c r="AY544" t="s">
        <v>2327</v>
      </c>
    </row>
    <row r="545" spans="1:51" x14ac:dyDescent="0.25">
      <c r="A545" t="s">
        <v>18</v>
      </c>
      <c r="B545" t="s">
        <v>49</v>
      </c>
      <c r="C545" t="s">
        <v>2328</v>
      </c>
      <c r="D545" t="s">
        <v>2328</v>
      </c>
      <c r="E545" t="s">
        <v>2329</v>
      </c>
      <c r="F545" t="s">
        <v>2330</v>
      </c>
      <c r="G545" t="s">
        <v>2331</v>
      </c>
      <c r="H545" t="s">
        <v>2332</v>
      </c>
      <c r="J545" t="s">
        <v>29</v>
      </c>
      <c r="K545" t="s">
        <v>911</v>
      </c>
      <c r="M545">
        <v>50000</v>
      </c>
      <c r="N545">
        <v>72000</v>
      </c>
      <c r="O545">
        <v>0</v>
      </c>
      <c r="P545">
        <v>47400</v>
      </c>
      <c r="Q545">
        <v>0</v>
      </c>
      <c r="R545">
        <v>0</v>
      </c>
      <c r="S545">
        <v>0</v>
      </c>
      <c r="T545">
        <v>0</v>
      </c>
      <c r="U545">
        <v>0</v>
      </c>
      <c r="V545">
        <v>47750</v>
      </c>
      <c r="W545">
        <v>43122</v>
      </c>
      <c r="X545">
        <v>47750</v>
      </c>
      <c r="AL545">
        <v>1</v>
      </c>
      <c r="AM545">
        <v>43125</v>
      </c>
      <c r="AO545">
        <v>43132</v>
      </c>
      <c r="AP545">
        <v>43126</v>
      </c>
      <c r="AQ545">
        <v>43138</v>
      </c>
      <c r="AR545">
        <v>43122</v>
      </c>
      <c r="AS545">
        <v>43123</v>
      </c>
      <c r="AT545">
        <v>1</v>
      </c>
      <c r="AU545" t="s">
        <v>4</v>
      </c>
      <c r="AV545" t="s">
        <v>10</v>
      </c>
      <c r="AW545" s="65" t="s">
        <v>62</v>
      </c>
    </row>
    <row r="546" spans="1:51" x14ac:dyDescent="0.25">
      <c r="A546" t="s">
        <v>18</v>
      </c>
      <c r="B546" t="s">
        <v>49</v>
      </c>
      <c r="C546" t="s">
        <v>840</v>
      </c>
      <c r="D546" t="s">
        <v>840</v>
      </c>
      <c r="E546" t="s">
        <v>2548</v>
      </c>
      <c r="F546" t="s">
        <v>2549</v>
      </c>
      <c r="G546" t="s">
        <v>886</v>
      </c>
      <c r="H546" t="s">
        <v>2550</v>
      </c>
      <c r="I546" t="s">
        <v>1502</v>
      </c>
      <c r="J546" t="s">
        <v>29</v>
      </c>
      <c r="K546" t="s">
        <v>911</v>
      </c>
      <c r="M546">
        <v>35000</v>
      </c>
      <c r="N546">
        <v>351000</v>
      </c>
      <c r="O546">
        <v>265000</v>
      </c>
      <c r="P546">
        <v>24000</v>
      </c>
      <c r="Q546">
        <v>0</v>
      </c>
      <c r="R546">
        <v>0</v>
      </c>
      <c r="S546">
        <v>0</v>
      </c>
      <c r="T546">
        <v>0</v>
      </c>
      <c r="U546">
        <v>50000</v>
      </c>
      <c r="V546">
        <v>104340</v>
      </c>
      <c r="W546">
        <v>42913</v>
      </c>
      <c r="AA546" t="s">
        <v>2547</v>
      </c>
      <c r="AL546">
        <v>26</v>
      </c>
      <c r="AM546">
        <v>40210</v>
      </c>
      <c r="AO546">
        <v>43024</v>
      </c>
      <c r="AP546">
        <v>43112</v>
      </c>
      <c r="AQ546">
        <v>43130</v>
      </c>
      <c r="AR546">
        <v>40940</v>
      </c>
      <c r="AT546">
        <v>1</v>
      </c>
      <c r="AU546" t="s">
        <v>4</v>
      </c>
      <c r="AV546" t="s">
        <v>10</v>
      </c>
      <c r="AW546" s="65" t="s">
        <v>2695</v>
      </c>
      <c r="AX546" t="s">
        <v>2325</v>
      </c>
      <c r="AY546" t="s">
        <v>2327</v>
      </c>
    </row>
    <row r="547" spans="1:51" x14ac:dyDescent="0.25">
      <c r="A547" t="s">
        <v>18</v>
      </c>
      <c r="B547" t="s">
        <v>49</v>
      </c>
      <c r="C547" t="s">
        <v>841</v>
      </c>
      <c r="D547" t="s">
        <v>841</v>
      </c>
      <c r="E547" t="s">
        <v>868</v>
      </c>
      <c r="F547" t="s">
        <v>882</v>
      </c>
      <c r="G547" t="s">
        <v>887</v>
      </c>
      <c r="H547" t="s">
        <v>900</v>
      </c>
      <c r="I547" t="s">
        <v>1502</v>
      </c>
      <c r="J547" t="s">
        <v>29</v>
      </c>
      <c r="K547" t="s">
        <v>911</v>
      </c>
      <c r="M547">
        <v>38000</v>
      </c>
      <c r="N547">
        <v>60000</v>
      </c>
      <c r="O547">
        <v>0</v>
      </c>
      <c r="P547">
        <v>38000</v>
      </c>
      <c r="Q547">
        <v>0</v>
      </c>
      <c r="R547">
        <v>0</v>
      </c>
      <c r="S547">
        <v>0</v>
      </c>
      <c r="T547">
        <v>0</v>
      </c>
      <c r="U547">
        <v>0</v>
      </c>
      <c r="AL547">
        <v>2</v>
      </c>
      <c r="AM547">
        <v>42401</v>
      </c>
      <c r="AO547">
        <v>42781</v>
      </c>
      <c r="AP547">
        <v>43013</v>
      </c>
      <c r="AQ547">
        <v>43118</v>
      </c>
      <c r="AR547">
        <v>40940</v>
      </c>
      <c r="AT547">
        <v>0.8</v>
      </c>
      <c r="AU547" t="s">
        <v>3</v>
      </c>
      <c r="AV547" t="s">
        <v>89</v>
      </c>
      <c r="AW547" s="65" t="s">
        <v>62</v>
      </c>
      <c r="AX547" t="s">
        <v>2325</v>
      </c>
      <c r="AY547" t="s">
        <v>2327</v>
      </c>
    </row>
    <row r="548" spans="1:51" x14ac:dyDescent="0.25">
      <c r="A548" t="s">
        <v>18</v>
      </c>
      <c r="B548" t="s">
        <v>49</v>
      </c>
      <c r="C548" t="s">
        <v>842</v>
      </c>
      <c r="D548" t="s">
        <v>842</v>
      </c>
      <c r="E548" t="s">
        <v>869</v>
      </c>
      <c r="F548" t="s">
        <v>883</v>
      </c>
      <c r="G548" t="s">
        <v>888</v>
      </c>
      <c r="H548" t="s">
        <v>901</v>
      </c>
      <c r="I548" t="s">
        <v>1502</v>
      </c>
      <c r="J548" t="s">
        <v>29</v>
      </c>
      <c r="K548" t="s">
        <v>911</v>
      </c>
      <c r="M548">
        <v>64000</v>
      </c>
      <c r="N548">
        <v>80000</v>
      </c>
      <c r="O548">
        <v>0</v>
      </c>
      <c r="P548">
        <v>64000</v>
      </c>
      <c r="Q548">
        <v>0</v>
      </c>
      <c r="R548">
        <v>0</v>
      </c>
      <c r="S548">
        <v>0</v>
      </c>
      <c r="T548">
        <v>0</v>
      </c>
      <c r="U548">
        <v>0</v>
      </c>
      <c r="V548">
        <v>34800</v>
      </c>
      <c r="W548" t="s">
        <v>2296</v>
      </c>
      <c r="X548">
        <v>31800</v>
      </c>
      <c r="Y548">
        <v>42849</v>
      </c>
      <c r="AL548">
        <v>6</v>
      </c>
      <c r="AM548">
        <v>42401</v>
      </c>
      <c r="AO548">
        <v>42962</v>
      </c>
      <c r="AP548">
        <v>43138</v>
      </c>
      <c r="AQ548">
        <v>43118</v>
      </c>
      <c r="AR548">
        <v>40940</v>
      </c>
      <c r="AT548">
        <v>1</v>
      </c>
      <c r="AU548" t="s">
        <v>3</v>
      </c>
      <c r="AV548" t="s">
        <v>89</v>
      </c>
      <c r="AW548" s="65" t="s">
        <v>62</v>
      </c>
      <c r="AX548" t="s">
        <v>2325</v>
      </c>
      <c r="AY548" t="s">
        <v>2327</v>
      </c>
    </row>
    <row r="549" spans="1:51" x14ac:dyDescent="0.25">
      <c r="A549" t="s">
        <v>18</v>
      </c>
      <c r="B549" t="s">
        <v>49</v>
      </c>
      <c r="C549" t="s">
        <v>843</v>
      </c>
      <c r="D549" t="s">
        <v>843</v>
      </c>
      <c r="E549" t="s">
        <v>870</v>
      </c>
      <c r="F549" t="s">
        <v>207</v>
      </c>
      <c r="G549" t="s">
        <v>889</v>
      </c>
      <c r="H549" t="s">
        <v>902</v>
      </c>
      <c r="I549" t="s">
        <v>1502</v>
      </c>
      <c r="J549" t="s">
        <v>29</v>
      </c>
      <c r="K549" t="s">
        <v>911</v>
      </c>
      <c r="M549">
        <v>0</v>
      </c>
      <c r="N549">
        <v>80000</v>
      </c>
      <c r="O549">
        <v>52000</v>
      </c>
      <c r="P549">
        <v>0</v>
      </c>
      <c r="Q549">
        <v>0</v>
      </c>
      <c r="R549">
        <v>0</v>
      </c>
      <c r="S549">
        <v>0</v>
      </c>
      <c r="T549">
        <v>0</v>
      </c>
      <c r="U549">
        <v>0</v>
      </c>
      <c r="AL549">
        <v>16</v>
      </c>
      <c r="AM549">
        <v>42401</v>
      </c>
      <c r="AO549">
        <v>43045</v>
      </c>
      <c r="AP549">
        <v>43139</v>
      </c>
      <c r="AQ549">
        <v>43146</v>
      </c>
      <c r="AR549">
        <v>40940</v>
      </c>
      <c r="AT549">
        <v>0.4</v>
      </c>
      <c r="AU549" t="s">
        <v>2</v>
      </c>
      <c r="AV549" t="s">
        <v>89</v>
      </c>
      <c r="AW549" s="65" t="s">
        <v>2695</v>
      </c>
      <c r="AX549" t="s">
        <v>2325</v>
      </c>
      <c r="AY549" t="s">
        <v>2327</v>
      </c>
    </row>
    <row r="550" spans="1:51" x14ac:dyDescent="0.25">
      <c r="A550" t="s">
        <v>18</v>
      </c>
      <c r="B550" t="s">
        <v>2322</v>
      </c>
      <c r="C550" t="s">
        <v>844</v>
      </c>
      <c r="D550" t="s">
        <v>844</v>
      </c>
      <c r="E550" t="s">
        <v>871</v>
      </c>
      <c r="F550" t="s">
        <v>884</v>
      </c>
      <c r="G550" t="s">
        <v>890</v>
      </c>
      <c r="I550" t="s">
        <v>1502</v>
      </c>
      <c r="J550" t="s">
        <v>29</v>
      </c>
      <c r="K550">
        <v>54</v>
      </c>
      <c r="AY550" t="s">
        <v>2327</v>
      </c>
    </row>
    <row r="551" spans="1:51" x14ac:dyDescent="0.25">
      <c r="A551" t="s">
        <v>18</v>
      </c>
      <c r="B551" t="s">
        <v>49</v>
      </c>
      <c r="C551" t="s">
        <v>845</v>
      </c>
      <c r="D551" t="s">
        <v>845</v>
      </c>
      <c r="E551" t="s">
        <v>872</v>
      </c>
      <c r="F551" t="s">
        <v>209</v>
      </c>
      <c r="G551" t="s">
        <v>891</v>
      </c>
      <c r="H551" t="s">
        <v>903</v>
      </c>
      <c r="I551" t="s">
        <v>1502</v>
      </c>
      <c r="J551" t="s">
        <v>35</v>
      </c>
      <c r="K551">
        <v>105</v>
      </c>
      <c r="M551">
        <v>0</v>
      </c>
      <c r="N551">
        <v>28000000</v>
      </c>
      <c r="O551">
        <v>19000000</v>
      </c>
      <c r="P551">
        <v>0</v>
      </c>
      <c r="Q551">
        <v>0</v>
      </c>
      <c r="R551">
        <v>0</v>
      </c>
      <c r="S551">
        <v>6000000</v>
      </c>
      <c r="T551">
        <v>0</v>
      </c>
      <c r="U551">
        <v>0</v>
      </c>
      <c r="V551" t="s">
        <v>2295</v>
      </c>
      <c r="W551">
        <v>42870</v>
      </c>
      <c r="AA551" t="s">
        <v>2333</v>
      </c>
      <c r="AL551">
        <v>16</v>
      </c>
      <c r="AM551">
        <v>39479</v>
      </c>
      <c r="AN551">
        <v>42870</v>
      </c>
      <c r="AO551">
        <v>43132</v>
      </c>
      <c r="AP551">
        <v>43132</v>
      </c>
      <c r="AQ551">
        <v>43146</v>
      </c>
      <c r="AR551">
        <v>40940</v>
      </c>
      <c r="AT551">
        <v>0.5</v>
      </c>
      <c r="AU551" t="s">
        <v>2</v>
      </c>
      <c r="AV551" t="s">
        <v>89</v>
      </c>
      <c r="AW551" s="65" t="s">
        <v>2695</v>
      </c>
      <c r="AX551" t="s">
        <v>2334</v>
      </c>
      <c r="AY551" t="s">
        <v>2327</v>
      </c>
    </row>
    <row r="552" spans="1:51" x14ac:dyDescent="0.25">
      <c r="A552" t="s">
        <v>18</v>
      </c>
      <c r="B552" t="s">
        <v>49</v>
      </c>
      <c r="C552" t="s">
        <v>846</v>
      </c>
      <c r="D552" t="s">
        <v>846</v>
      </c>
      <c r="E552" t="s">
        <v>873</v>
      </c>
      <c r="F552" t="s">
        <v>882</v>
      </c>
      <c r="G552" t="s">
        <v>892</v>
      </c>
      <c r="H552" t="s">
        <v>904</v>
      </c>
      <c r="I552" t="s">
        <v>1502</v>
      </c>
      <c r="J552" t="s">
        <v>29</v>
      </c>
      <c r="K552" t="s">
        <v>912</v>
      </c>
      <c r="M552">
        <v>70000</v>
      </c>
      <c r="N552">
        <v>95000</v>
      </c>
      <c r="O552">
        <v>25000</v>
      </c>
      <c r="P552">
        <v>70000</v>
      </c>
      <c r="Q552">
        <v>0</v>
      </c>
      <c r="R552">
        <v>0</v>
      </c>
      <c r="S552">
        <v>0</v>
      </c>
      <c r="T552">
        <v>0</v>
      </c>
      <c r="U552">
        <v>0</v>
      </c>
      <c r="AL552">
        <v>6</v>
      </c>
      <c r="AM552">
        <v>42402</v>
      </c>
      <c r="AO552">
        <v>43020</v>
      </c>
      <c r="AP552">
        <v>43129</v>
      </c>
      <c r="AQ552">
        <v>43138</v>
      </c>
      <c r="AR552">
        <v>40940</v>
      </c>
      <c r="AT552">
        <v>1</v>
      </c>
      <c r="AU552" t="s">
        <v>3</v>
      </c>
      <c r="AV552" t="s">
        <v>89</v>
      </c>
      <c r="AW552" s="65" t="s">
        <v>62</v>
      </c>
      <c r="AY552" t="s">
        <v>2327</v>
      </c>
    </row>
    <row r="553" spans="1:51" x14ac:dyDescent="0.25">
      <c r="A553" t="s">
        <v>18</v>
      </c>
      <c r="B553" t="s">
        <v>49</v>
      </c>
      <c r="C553" t="s">
        <v>847</v>
      </c>
      <c r="D553" t="s">
        <v>847</v>
      </c>
      <c r="E553" t="s">
        <v>874</v>
      </c>
      <c r="F553" t="s">
        <v>292</v>
      </c>
      <c r="G553" t="s">
        <v>893</v>
      </c>
      <c r="H553" t="s">
        <v>905</v>
      </c>
      <c r="I553" t="s">
        <v>1502</v>
      </c>
      <c r="J553" t="s">
        <v>29</v>
      </c>
      <c r="K553" t="s">
        <v>912</v>
      </c>
      <c r="M553">
        <v>0</v>
      </c>
      <c r="N553">
        <v>75000</v>
      </c>
      <c r="O553">
        <v>0</v>
      </c>
      <c r="P553">
        <v>75000</v>
      </c>
      <c r="Q553">
        <v>0</v>
      </c>
      <c r="R553">
        <v>0</v>
      </c>
      <c r="S553">
        <v>0</v>
      </c>
      <c r="T553">
        <v>0</v>
      </c>
      <c r="U553">
        <v>0</v>
      </c>
      <c r="V553">
        <v>36000</v>
      </c>
      <c r="W553">
        <v>43129</v>
      </c>
      <c r="AL553">
        <v>2</v>
      </c>
      <c r="AM553">
        <v>42371</v>
      </c>
      <c r="AO553">
        <v>42767</v>
      </c>
      <c r="AP553">
        <v>43133</v>
      </c>
      <c r="AQ553">
        <v>43221</v>
      </c>
      <c r="AR553">
        <v>40940</v>
      </c>
      <c r="AS553">
        <v>43133</v>
      </c>
      <c r="AT553">
        <v>0.4</v>
      </c>
      <c r="AU553" t="s">
        <v>2335</v>
      </c>
      <c r="AV553" t="s">
        <v>11</v>
      </c>
      <c r="AW553" s="65" t="s">
        <v>62</v>
      </c>
      <c r="AX553" t="s">
        <v>2336</v>
      </c>
      <c r="AY553" t="s">
        <v>2327</v>
      </c>
    </row>
    <row r="554" spans="1:51" x14ac:dyDescent="0.25">
      <c r="A554" t="s">
        <v>18</v>
      </c>
      <c r="B554" t="s">
        <v>49</v>
      </c>
      <c r="C554" t="s">
        <v>848</v>
      </c>
      <c r="D554" t="s">
        <v>848</v>
      </c>
      <c r="E554" t="s">
        <v>875</v>
      </c>
      <c r="F554" t="s">
        <v>397</v>
      </c>
      <c r="G554" t="s">
        <v>894</v>
      </c>
      <c r="H554" t="s">
        <v>906</v>
      </c>
      <c r="I554" t="s">
        <v>1502</v>
      </c>
      <c r="J554" t="s">
        <v>29</v>
      </c>
      <c r="K554" t="s">
        <v>912</v>
      </c>
      <c r="M554">
        <v>0</v>
      </c>
      <c r="N554">
        <v>80000</v>
      </c>
      <c r="O554">
        <v>70000</v>
      </c>
      <c r="P554">
        <v>0</v>
      </c>
      <c r="Q554">
        <v>0</v>
      </c>
      <c r="R554">
        <v>0</v>
      </c>
      <c r="S554">
        <v>0</v>
      </c>
      <c r="T554">
        <v>0</v>
      </c>
      <c r="U554">
        <v>0</v>
      </c>
      <c r="AL554">
        <v>10</v>
      </c>
      <c r="AM554">
        <v>41699</v>
      </c>
      <c r="AO554">
        <v>42982</v>
      </c>
      <c r="AP554">
        <v>43129</v>
      </c>
      <c r="AQ554">
        <v>43132</v>
      </c>
      <c r="AR554">
        <v>40940</v>
      </c>
      <c r="AT554">
        <v>0.4</v>
      </c>
      <c r="AU554" t="s">
        <v>2</v>
      </c>
      <c r="AV554" t="s">
        <v>89</v>
      </c>
      <c r="AW554" s="65" t="s">
        <v>2695</v>
      </c>
      <c r="AY554" t="s">
        <v>2327</v>
      </c>
    </row>
    <row r="555" spans="1:51" x14ac:dyDescent="0.25">
      <c r="A555" t="s">
        <v>18</v>
      </c>
      <c r="B555" t="s">
        <v>49</v>
      </c>
      <c r="C555" t="s">
        <v>849</v>
      </c>
      <c r="D555" t="s">
        <v>849</v>
      </c>
      <c r="E555" t="s">
        <v>876</v>
      </c>
      <c r="F555" t="s">
        <v>205</v>
      </c>
      <c r="G555" t="s">
        <v>895</v>
      </c>
      <c r="H555" t="s">
        <v>907</v>
      </c>
      <c r="I555" t="s">
        <v>1502</v>
      </c>
      <c r="J555" t="s">
        <v>29</v>
      </c>
      <c r="K555">
        <v>14</v>
      </c>
      <c r="M555">
        <v>130000</v>
      </c>
      <c r="N555">
        <v>140000</v>
      </c>
      <c r="O555">
        <v>0</v>
      </c>
      <c r="P555">
        <v>25000</v>
      </c>
      <c r="Q555">
        <v>65772</v>
      </c>
      <c r="R555">
        <v>1050</v>
      </c>
      <c r="S555">
        <v>0</v>
      </c>
      <c r="T555">
        <v>0</v>
      </c>
      <c r="U555">
        <v>0</v>
      </c>
      <c r="V555">
        <v>150300</v>
      </c>
      <c r="W555">
        <v>42970</v>
      </c>
      <c r="X555">
        <v>130500</v>
      </c>
      <c r="Y555">
        <v>43000</v>
      </c>
      <c r="AL555">
        <v>8</v>
      </c>
      <c r="AM555">
        <v>41334</v>
      </c>
      <c r="AO555">
        <v>43048</v>
      </c>
      <c r="AP555">
        <v>43133</v>
      </c>
      <c r="AQ555">
        <v>43149</v>
      </c>
      <c r="AR555">
        <v>40940</v>
      </c>
      <c r="AT555">
        <v>1</v>
      </c>
      <c r="AU555" t="s">
        <v>4</v>
      </c>
      <c r="AV555" t="s">
        <v>10</v>
      </c>
      <c r="AW555" s="65" t="s">
        <v>62</v>
      </c>
      <c r="AY555" t="s">
        <v>2327</v>
      </c>
    </row>
    <row r="556" spans="1:51" x14ac:dyDescent="0.25">
      <c r="A556" t="s">
        <v>18</v>
      </c>
      <c r="B556" t="s">
        <v>49</v>
      </c>
      <c r="C556" t="s">
        <v>850</v>
      </c>
      <c r="D556" t="s">
        <v>850</v>
      </c>
      <c r="E556" t="s">
        <v>877</v>
      </c>
      <c r="F556" t="s">
        <v>212</v>
      </c>
      <c r="G556" t="s">
        <v>896</v>
      </c>
      <c r="H556" t="s">
        <v>908</v>
      </c>
      <c r="I556" t="s">
        <v>1502</v>
      </c>
      <c r="J556" t="s">
        <v>29</v>
      </c>
      <c r="K556" t="s">
        <v>912</v>
      </c>
      <c r="M556">
        <v>0</v>
      </c>
      <c r="N556">
        <v>30000</v>
      </c>
      <c r="O556">
        <v>0</v>
      </c>
      <c r="P556">
        <v>21600</v>
      </c>
      <c r="Q556">
        <v>0</v>
      </c>
      <c r="R556">
        <v>0</v>
      </c>
      <c r="S556">
        <v>0</v>
      </c>
      <c r="T556">
        <v>0</v>
      </c>
      <c r="U556">
        <v>0</v>
      </c>
      <c r="AL556">
        <v>3</v>
      </c>
      <c r="AM556">
        <v>42768</v>
      </c>
      <c r="AO556">
        <v>42955</v>
      </c>
      <c r="AP556">
        <v>43065</v>
      </c>
      <c r="AQ556">
        <v>43132</v>
      </c>
      <c r="AR556">
        <v>40940</v>
      </c>
      <c r="AT556">
        <v>0.2</v>
      </c>
      <c r="AU556" t="s">
        <v>1</v>
      </c>
      <c r="AV556" t="s">
        <v>89</v>
      </c>
      <c r="AW556" s="65" t="s">
        <v>62</v>
      </c>
      <c r="AY556" t="s">
        <v>2327</v>
      </c>
    </row>
    <row r="557" spans="1:51" x14ac:dyDescent="0.25">
      <c r="A557" t="s">
        <v>18</v>
      </c>
      <c r="B557" t="s">
        <v>49</v>
      </c>
      <c r="C557" t="s">
        <v>851</v>
      </c>
      <c r="D557" t="s">
        <v>851</v>
      </c>
      <c r="E557" t="s">
        <v>878</v>
      </c>
      <c r="F557" t="s">
        <v>207</v>
      </c>
      <c r="G557" t="s">
        <v>897</v>
      </c>
      <c r="H557" t="s">
        <v>909</v>
      </c>
      <c r="I557" t="s">
        <v>1502</v>
      </c>
      <c r="J557" t="s">
        <v>37</v>
      </c>
      <c r="K557">
        <v>3</v>
      </c>
      <c r="M557">
        <v>50000</v>
      </c>
      <c r="N557">
        <v>123000</v>
      </c>
      <c r="O557">
        <v>70000</v>
      </c>
      <c r="P557">
        <v>50000</v>
      </c>
      <c r="Q557">
        <v>0</v>
      </c>
      <c r="R557">
        <v>0</v>
      </c>
      <c r="S557">
        <v>0</v>
      </c>
      <c r="T557">
        <v>0</v>
      </c>
      <c r="U557">
        <v>0</v>
      </c>
      <c r="V557">
        <v>67500</v>
      </c>
      <c r="W557">
        <v>42940</v>
      </c>
      <c r="X557" t="s">
        <v>2297</v>
      </c>
      <c r="Y557" t="s">
        <v>2298</v>
      </c>
      <c r="AL557">
        <v>6</v>
      </c>
      <c r="AM557">
        <v>42937</v>
      </c>
      <c r="AN557">
        <v>43017</v>
      </c>
      <c r="AO557">
        <v>43133</v>
      </c>
      <c r="AP557">
        <v>43130</v>
      </c>
      <c r="AQ557">
        <v>43132</v>
      </c>
      <c r="AR557">
        <v>40940</v>
      </c>
      <c r="AT557">
        <v>0.6</v>
      </c>
      <c r="AU557" t="s">
        <v>2</v>
      </c>
      <c r="AV557" t="s">
        <v>89</v>
      </c>
      <c r="AW557" s="65" t="s">
        <v>62</v>
      </c>
      <c r="AY557" t="s">
        <v>2327</v>
      </c>
    </row>
    <row r="558" spans="1:51" x14ac:dyDescent="0.25">
      <c r="A558" t="s">
        <v>18</v>
      </c>
      <c r="B558" t="s">
        <v>49</v>
      </c>
      <c r="C558" t="s">
        <v>852</v>
      </c>
      <c r="D558" t="s">
        <v>852</v>
      </c>
      <c r="E558" t="s">
        <v>879</v>
      </c>
      <c r="F558" t="s">
        <v>882</v>
      </c>
      <c r="G558" t="s">
        <v>898</v>
      </c>
      <c r="H558" t="s">
        <v>910</v>
      </c>
      <c r="I558" t="s">
        <v>1502</v>
      </c>
      <c r="J558" t="s">
        <v>29</v>
      </c>
      <c r="K558" t="s">
        <v>912</v>
      </c>
      <c r="M558">
        <v>0</v>
      </c>
      <c r="N558">
        <v>60000</v>
      </c>
      <c r="O558">
        <v>0</v>
      </c>
      <c r="P558">
        <v>40500</v>
      </c>
      <c r="Q558">
        <v>0</v>
      </c>
      <c r="R558">
        <v>0</v>
      </c>
      <c r="S558">
        <v>0</v>
      </c>
      <c r="T558">
        <v>0</v>
      </c>
      <c r="U558">
        <v>0</v>
      </c>
      <c r="V558">
        <v>40500</v>
      </c>
      <c r="W558">
        <v>43012</v>
      </c>
      <c r="AL558">
        <v>3</v>
      </c>
      <c r="AM558">
        <v>43012</v>
      </c>
      <c r="AO558">
        <v>43088</v>
      </c>
      <c r="AP558">
        <v>43089</v>
      </c>
      <c r="AR558">
        <v>40940</v>
      </c>
      <c r="AT558">
        <v>0.1</v>
      </c>
      <c r="AU558" t="s">
        <v>2</v>
      </c>
      <c r="AV558" t="s">
        <v>89</v>
      </c>
      <c r="AW558" s="65" t="s">
        <v>62</v>
      </c>
      <c r="AX558" t="s">
        <v>2337</v>
      </c>
      <c r="AY558" t="s">
        <v>2327</v>
      </c>
    </row>
    <row r="559" spans="1:51" x14ac:dyDescent="0.25">
      <c r="A559" t="s">
        <v>18</v>
      </c>
      <c r="B559" t="s">
        <v>49</v>
      </c>
      <c r="C559" t="s">
        <v>2192</v>
      </c>
      <c r="D559" t="s">
        <v>2192</v>
      </c>
      <c r="E559" t="s">
        <v>2323</v>
      </c>
      <c r="G559" t="s">
        <v>2245</v>
      </c>
      <c r="I559" t="s">
        <v>1502</v>
      </c>
      <c r="M559">
        <v>0</v>
      </c>
      <c r="AT559">
        <v>0</v>
      </c>
      <c r="AU559" t="s">
        <v>1</v>
      </c>
      <c r="AV559" t="s">
        <v>89</v>
      </c>
      <c r="AX559" t="s">
        <v>2324</v>
      </c>
      <c r="AY559" t="s">
        <v>2327</v>
      </c>
    </row>
    <row r="560" spans="1:51" x14ac:dyDescent="0.25">
      <c r="A560" t="s">
        <v>18</v>
      </c>
      <c r="B560" t="s">
        <v>49</v>
      </c>
      <c r="C560" t="s">
        <v>2193</v>
      </c>
      <c r="D560" t="s">
        <v>2193</v>
      </c>
      <c r="E560" t="s">
        <v>2323</v>
      </c>
      <c r="F560" t="s">
        <v>212</v>
      </c>
      <c r="I560" t="s">
        <v>1502</v>
      </c>
      <c r="AT560">
        <v>0.1</v>
      </c>
      <c r="AU560" t="s">
        <v>1</v>
      </c>
      <c r="AV560" t="s">
        <v>89</v>
      </c>
      <c r="AX560" t="s">
        <v>2299</v>
      </c>
      <c r="AY560" t="s">
        <v>2327</v>
      </c>
    </row>
    <row r="561" spans="1:51" x14ac:dyDescent="0.25">
      <c r="A561" t="s">
        <v>18</v>
      </c>
      <c r="B561" t="s">
        <v>49</v>
      </c>
      <c r="C561" t="s">
        <v>2194</v>
      </c>
      <c r="D561" t="s">
        <v>2194</v>
      </c>
      <c r="E561" t="s">
        <v>2323</v>
      </c>
      <c r="G561" t="s">
        <v>2246</v>
      </c>
      <c r="I561" t="s">
        <v>1502</v>
      </c>
      <c r="AU561" t="s">
        <v>1</v>
      </c>
      <c r="AV561" t="s">
        <v>89</v>
      </c>
      <c r="AX561" t="s">
        <v>2299</v>
      </c>
      <c r="AY561" t="s">
        <v>2327</v>
      </c>
    </row>
    <row r="562" spans="1:51" x14ac:dyDescent="0.25">
      <c r="A562" t="s">
        <v>18</v>
      </c>
      <c r="B562" t="s">
        <v>49</v>
      </c>
      <c r="C562" t="s">
        <v>2195</v>
      </c>
      <c r="D562" t="s">
        <v>2195</v>
      </c>
      <c r="E562" t="s">
        <v>2323</v>
      </c>
      <c r="G562" t="s">
        <v>2247</v>
      </c>
      <c r="I562" t="s">
        <v>1502</v>
      </c>
      <c r="AU562" t="s">
        <v>1</v>
      </c>
      <c r="AV562" t="s">
        <v>89</v>
      </c>
      <c r="AX562" t="s">
        <v>2300</v>
      </c>
      <c r="AY562" t="s">
        <v>2327</v>
      </c>
    </row>
    <row r="563" spans="1:51" x14ac:dyDescent="0.25">
      <c r="A563" t="s">
        <v>18</v>
      </c>
      <c r="B563" t="s">
        <v>49</v>
      </c>
      <c r="C563" t="s">
        <v>2196</v>
      </c>
      <c r="D563" t="s">
        <v>2196</v>
      </c>
      <c r="E563" t="s">
        <v>2323</v>
      </c>
      <c r="F563" t="s">
        <v>207</v>
      </c>
      <c r="G563" t="s">
        <v>2248</v>
      </c>
      <c r="H563" t="s">
        <v>2275</v>
      </c>
      <c r="I563" t="s">
        <v>1502</v>
      </c>
      <c r="AP563">
        <v>43130</v>
      </c>
      <c r="AU563" t="s">
        <v>1</v>
      </c>
      <c r="AV563" t="s">
        <v>89</v>
      </c>
      <c r="AX563" t="s">
        <v>2338</v>
      </c>
      <c r="AY563" t="s">
        <v>2327</v>
      </c>
    </row>
    <row r="564" spans="1:51" x14ac:dyDescent="0.25">
      <c r="A564" t="s">
        <v>18</v>
      </c>
      <c r="B564" t="s">
        <v>49</v>
      </c>
      <c r="C564" t="s">
        <v>2197</v>
      </c>
      <c r="D564" t="s">
        <v>2197</v>
      </c>
      <c r="E564" t="s">
        <v>2323</v>
      </c>
      <c r="F564" t="s">
        <v>207</v>
      </c>
      <c r="G564" t="s">
        <v>2249</v>
      </c>
      <c r="H564" t="s">
        <v>2276</v>
      </c>
      <c r="I564" t="s">
        <v>1502</v>
      </c>
      <c r="AU564" t="s">
        <v>1</v>
      </c>
      <c r="AV564" t="s">
        <v>89</v>
      </c>
      <c r="AX564" t="s">
        <v>2301</v>
      </c>
      <c r="AY564" t="s">
        <v>2327</v>
      </c>
    </row>
    <row r="565" spans="1:51" x14ac:dyDescent="0.25">
      <c r="A565" t="s">
        <v>18</v>
      </c>
      <c r="B565" t="s">
        <v>49</v>
      </c>
      <c r="C565" t="s">
        <v>2198</v>
      </c>
      <c r="D565" t="s">
        <v>2198</v>
      </c>
      <c r="E565" t="s">
        <v>2323</v>
      </c>
      <c r="F565" t="s">
        <v>204</v>
      </c>
      <c r="G565" t="s">
        <v>2250</v>
      </c>
      <c r="I565" t="s">
        <v>1502</v>
      </c>
      <c r="AU565" t="s">
        <v>1</v>
      </c>
      <c r="AV565" t="s">
        <v>89</v>
      </c>
      <c r="AX565" t="s">
        <v>2302</v>
      </c>
      <c r="AY565" t="s">
        <v>2327</v>
      </c>
    </row>
    <row r="566" spans="1:51" x14ac:dyDescent="0.25">
      <c r="A566" t="s">
        <v>18</v>
      </c>
      <c r="B566" t="s">
        <v>49</v>
      </c>
      <c r="C566" t="s">
        <v>2199</v>
      </c>
      <c r="D566" t="s">
        <v>2199</v>
      </c>
      <c r="E566" t="s">
        <v>2323</v>
      </c>
      <c r="G566" t="s">
        <v>2251</v>
      </c>
      <c r="I566" t="s">
        <v>1502</v>
      </c>
      <c r="AU566" t="s">
        <v>1</v>
      </c>
      <c r="AV566" t="s">
        <v>89</v>
      </c>
      <c r="AX566" t="s">
        <v>2303</v>
      </c>
      <c r="AY566" t="s">
        <v>2327</v>
      </c>
    </row>
    <row r="567" spans="1:51" x14ac:dyDescent="0.25">
      <c r="A567" t="s">
        <v>18</v>
      </c>
      <c r="B567" t="s">
        <v>49</v>
      </c>
      <c r="C567" t="s">
        <v>2200</v>
      </c>
      <c r="D567" t="s">
        <v>2200</v>
      </c>
      <c r="E567" t="s">
        <v>2323</v>
      </c>
      <c r="F567" t="s">
        <v>207</v>
      </c>
      <c r="G567" t="s">
        <v>2252</v>
      </c>
      <c r="H567" t="s">
        <v>2277</v>
      </c>
      <c r="I567" t="s">
        <v>1502</v>
      </c>
      <c r="AU567" t="s">
        <v>1</v>
      </c>
      <c r="AV567" t="s">
        <v>89</v>
      </c>
      <c r="AX567" t="s">
        <v>2304</v>
      </c>
      <c r="AY567" t="s">
        <v>2327</v>
      </c>
    </row>
    <row r="568" spans="1:51" x14ac:dyDescent="0.25">
      <c r="A568" t="s">
        <v>18</v>
      </c>
      <c r="B568" t="s">
        <v>49</v>
      </c>
      <c r="C568" t="s">
        <v>2201</v>
      </c>
      <c r="D568" t="s">
        <v>2201</v>
      </c>
      <c r="E568" t="s">
        <v>2323</v>
      </c>
      <c r="F568" t="s">
        <v>207</v>
      </c>
      <c r="G568" t="s">
        <v>2253</v>
      </c>
      <c r="H568" t="s">
        <v>2278</v>
      </c>
      <c r="I568" t="s">
        <v>1502</v>
      </c>
      <c r="AU568" t="s">
        <v>1</v>
      </c>
      <c r="AV568" t="s">
        <v>89</v>
      </c>
      <c r="AX568" t="s">
        <v>2305</v>
      </c>
      <c r="AY568" t="s">
        <v>2327</v>
      </c>
    </row>
    <row r="569" spans="1:51" x14ac:dyDescent="0.25">
      <c r="A569" t="s">
        <v>18</v>
      </c>
      <c r="B569" t="s">
        <v>49</v>
      </c>
      <c r="C569" t="s">
        <v>2202</v>
      </c>
      <c r="D569" t="s">
        <v>2202</v>
      </c>
      <c r="E569" t="s">
        <v>2323</v>
      </c>
      <c r="F569" t="s">
        <v>207</v>
      </c>
      <c r="G569" t="s">
        <v>2254</v>
      </c>
      <c r="I569" t="s">
        <v>1502</v>
      </c>
      <c r="AU569" t="s">
        <v>1</v>
      </c>
      <c r="AV569" t="s">
        <v>89</v>
      </c>
      <c r="AX569" t="s">
        <v>2306</v>
      </c>
      <c r="AY569" t="s">
        <v>2327</v>
      </c>
    </row>
    <row r="570" spans="1:51" x14ac:dyDescent="0.25">
      <c r="A570" t="s">
        <v>18</v>
      </c>
      <c r="B570" t="s">
        <v>49</v>
      </c>
      <c r="C570" t="s">
        <v>2203</v>
      </c>
      <c r="D570" t="s">
        <v>2203</v>
      </c>
      <c r="G570" t="s">
        <v>2255</v>
      </c>
      <c r="I570" t="s">
        <v>1502</v>
      </c>
      <c r="AU570" t="s">
        <v>1</v>
      </c>
      <c r="AV570" t="s">
        <v>89</v>
      </c>
      <c r="AX570" t="s">
        <v>2307</v>
      </c>
      <c r="AY570" t="s">
        <v>2339</v>
      </c>
    </row>
    <row r="571" spans="1:51" x14ac:dyDescent="0.25">
      <c r="A571" t="s">
        <v>18</v>
      </c>
      <c r="B571" t="s">
        <v>49</v>
      </c>
      <c r="C571" t="s">
        <v>2204</v>
      </c>
      <c r="D571" t="s">
        <v>2204</v>
      </c>
      <c r="E571" t="s">
        <v>2323</v>
      </c>
      <c r="G571" t="s">
        <v>2256</v>
      </c>
      <c r="I571" t="s">
        <v>1502</v>
      </c>
      <c r="AU571" t="s">
        <v>1</v>
      </c>
      <c r="AV571" t="s">
        <v>89</v>
      </c>
      <c r="AX571" t="s">
        <v>2308</v>
      </c>
      <c r="AY571" t="s">
        <v>2339</v>
      </c>
    </row>
    <row r="572" spans="1:51" x14ac:dyDescent="0.25">
      <c r="A572" t="s">
        <v>18</v>
      </c>
      <c r="B572" t="s">
        <v>49</v>
      </c>
      <c r="C572" t="s">
        <v>2205</v>
      </c>
      <c r="D572" t="s">
        <v>2205</v>
      </c>
      <c r="E572" t="s">
        <v>2323</v>
      </c>
      <c r="F572" t="s">
        <v>204</v>
      </c>
      <c r="G572" t="s">
        <v>2257</v>
      </c>
      <c r="H572" t="s">
        <v>2279</v>
      </c>
      <c r="I572" t="s">
        <v>1502</v>
      </c>
      <c r="AU572" t="s">
        <v>1</v>
      </c>
      <c r="AV572" t="s">
        <v>89</v>
      </c>
      <c r="AX572" t="s">
        <v>2309</v>
      </c>
      <c r="AY572" t="s">
        <v>2339</v>
      </c>
    </row>
    <row r="573" spans="1:51" x14ac:dyDescent="0.25">
      <c r="A573" t="s">
        <v>18</v>
      </c>
      <c r="B573" t="s">
        <v>49</v>
      </c>
      <c r="C573" t="s">
        <v>2206</v>
      </c>
      <c r="D573" t="s">
        <v>2206</v>
      </c>
      <c r="E573" t="s">
        <v>2323</v>
      </c>
      <c r="F573" t="s">
        <v>204</v>
      </c>
      <c r="G573" t="s">
        <v>2258</v>
      </c>
      <c r="H573" t="s">
        <v>2280</v>
      </c>
      <c r="I573" t="s">
        <v>1502</v>
      </c>
      <c r="AU573" t="s">
        <v>1</v>
      </c>
      <c r="AV573" t="s">
        <v>89</v>
      </c>
      <c r="AX573" t="s">
        <v>2310</v>
      </c>
      <c r="AY573" t="s">
        <v>2339</v>
      </c>
    </row>
    <row r="574" spans="1:51" x14ac:dyDescent="0.25">
      <c r="A574" t="s">
        <v>18</v>
      </c>
      <c r="B574" t="s">
        <v>49</v>
      </c>
      <c r="C574" t="s">
        <v>2207</v>
      </c>
      <c r="D574" t="s">
        <v>2207</v>
      </c>
      <c r="E574" t="s">
        <v>2323</v>
      </c>
      <c r="F574" t="s">
        <v>207</v>
      </c>
      <c r="G574" t="s">
        <v>2259</v>
      </c>
      <c r="I574" t="s">
        <v>1502</v>
      </c>
      <c r="AU574" t="s">
        <v>1</v>
      </c>
      <c r="AV574" t="s">
        <v>89</v>
      </c>
      <c r="AX574" t="s">
        <v>2311</v>
      </c>
      <c r="AY574" t="s">
        <v>2339</v>
      </c>
    </row>
    <row r="575" spans="1:51" x14ac:dyDescent="0.25">
      <c r="A575" t="s">
        <v>18</v>
      </c>
      <c r="B575" t="s">
        <v>49</v>
      </c>
      <c r="C575" t="s">
        <v>2208</v>
      </c>
      <c r="D575" t="s">
        <v>2208</v>
      </c>
      <c r="E575" t="s">
        <v>2231</v>
      </c>
      <c r="F575" t="s">
        <v>2242</v>
      </c>
      <c r="G575" t="s">
        <v>2260</v>
      </c>
      <c r="H575" t="s">
        <v>2340</v>
      </c>
      <c r="I575" t="s">
        <v>1502</v>
      </c>
      <c r="AP575">
        <v>43139</v>
      </c>
      <c r="AQ575">
        <v>43146</v>
      </c>
      <c r="AU575" t="s">
        <v>1</v>
      </c>
      <c r="AV575" t="s">
        <v>89</v>
      </c>
      <c r="AX575" t="s">
        <v>2341</v>
      </c>
      <c r="AY575" t="s">
        <v>2339</v>
      </c>
    </row>
    <row r="576" spans="1:51" x14ac:dyDescent="0.25">
      <c r="A576" t="s">
        <v>18</v>
      </c>
      <c r="B576" t="s">
        <v>49</v>
      </c>
      <c r="C576" t="s">
        <v>2209</v>
      </c>
      <c r="D576" t="s">
        <v>2209</v>
      </c>
      <c r="G576" t="s">
        <v>2551</v>
      </c>
      <c r="I576" t="s">
        <v>1502</v>
      </c>
      <c r="AU576" t="s">
        <v>1</v>
      </c>
      <c r="AV576" t="s">
        <v>89</v>
      </c>
      <c r="AY576" t="s">
        <v>2339</v>
      </c>
    </row>
    <row r="577" spans="1:51" x14ac:dyDescent="0.25">
      <c r="A577" t="s">
        <v>18</v>
      </c>
      <c r="B577" t="s">
        <v>49</v>
      </c>
      <c r="C577" t="s">
        <v>2210</v>
      </c>
      <c r="D577" t="s">
        <v>2210</v>
      </c>
      <c r="E577" t="s">
        <v>2232</v>
      </c>
      <c r="F577" t="s">
        <v>204</v>
      </c>
      <c r="G577" t="s">
        <v>2261</v>
      </c>
      <c r="H577" t="s">
        <v>2281</v>
      </c>
      <c r="I577" t="s">
        <v>1502</v>
      </c>
      <c r="AU577" t="s">
        <v>69</v>
      </c>
      <c r="AV577" t="s">
        <v>89</v>
      </c>
      <c r="AX577" t="s">
        <v>2312</v>
      </c>
      <c r="AY577" t="s">
        <v>2339</v>
      </c>
    </row>
    <row r="578" spans="1:51" x14ac:dyDescent="0.25">
      <c r="A578" t="s">
        <v>18</v>
      </c>
      <c r="B578" t="s">
        <v>49</v>
      </c>
      <c r="C578" t="s">
        <v>2211</v>
      </c>
      <c r="D578" t="s">
        <v>2211</v>
      </c>
      <c r="E578" t="s">
        <v>1748</v>
      </c>
      <c r="F578" t="s">
        <v>207</v>
      </c>
      <c r="G578" t="s">
        <v>2552</v>
      </c>
      <c r="H578" t="s">
        <v>2282</v>
      </c>
      <c r="I578" t="s">
        <v>1502</v>
      </c>
      <c r="AP578">
        <v>43139</v>
      </c>
      <c r="AQ578">
        <v>43145</v>
      </c>
      <c r="AU578" t="s">
        <v>1</v>
      </c>
      <c r="AV578" t="s">
        <v>89</v>
      </c>
      <c r="AX578" t="s">
        <v>2553</v>
      </c>
      <c r="AY578" t="s">
        <v>2339</v>
      </c>
    </row>
    <row r="579" spans="1:51" x14ac:dyDescent="0.25">
      <c r="A579" t="s">
        <v>18</v>
      </c>
      <c r="B579" t="s">
        <v>49</v>
      </c>
      <c r="C579" t="s">
        <v>2212</v>
      </c>
      <c r="D579" t="s">
        <v>2212</v>
      </c>
      <c r="I579" t="s">
        <v>1502</v>
      </c>
      <c r="AU579" t="s">
        <v>1</v>
      </c>
      <c r="AV579" t="s">
        <v>89</v>
      </c>
      <c r="AY579" t="s">
        <v>2339</v>
      </c>
    </row>
    <row r="580" spans="1:51" x14ac:dyDescent="0.25">
      <c r="A580" t="s">
        <v>18</v>
      </c>
      <c r="B580" t="s">
        <v>49</v>
      </c>
      <c r="C580" t="s">
        <v>2213</v>
      </c>
      <c r="D580" t="s">
        <v>2213</v>
      </c>
      <c r="I580" t="s">
        <v>1502</v>
      </c>
      <c r="AU580" t="s">
        <v>1</v>
      </c>
      <c r="AV580" t="s">
        <v>89</v>
      </c>
      <c r="AY580" t="s">
        <v>2339</v>
      </c>
    </row>
    <row r="581" spans="1:51" x14ac:dyDescent="0.25">
      <c r="A581" t="s">
        <v>18</v>
      </c>
      <c r="B581" t="s">
        <v>49</v>
      </c>
      <c r="C581" t="s">
        <v>2214</v>
      </c>
      <c r="D581" t="s">
        <v>2214</v>
      </c>
      <c r="I581" t="s">
        <v>1502</v>
      </c>
      <c r="AU581" t="s">
        <v>1</v>
      </c>
      <c r="AV581" t="s">
        <v>89</v>
      </c>
      <c r="AX581" t="s">
        <v>2313</v>
      </c>
      <c r="AY581" t="s">
        <v>2339</v>
      </c>
    </row>
    <row r="582" spans="1:51" x14ac:dyDescent="0.25">
      <c r="A582" t="s">
        <v>18</v>
      </c>
      <c r="B582" t="s">
        <v>49</v>
      </c>
      <c r="C582" t="s">
        <v>2215</v>
      </c>
      <c r="D582" t="s">
        <v>2215</v>
      </c>
      <c r="I582" t="s">
        <v>1502</v>
      </c>
      <c r="AU582" t="s">
        <v>1</v>
      </c>
      <c r="AV582" t="s">
        <v>89</v>
      </c>
      <c r="AX582" t="s">
        <v>2308</v>
      </c>
      <c r="AY582" t="s">
        <v>2339</v>
      </c>
    </row>
    <row r="583" spans="1:51" x14ac:dyDescent="0.25">
      <c r="A583" t="s">
        <v>18</v>
      </c>
      <c r="B583" t="s">
        <v>49</v>
      </c>
      <c r="C583" t="s">
        <v>2216</v>
      </c>
      <c r="D583" t="s">
        <v>2216</v>
      </c>
      <c r="E583" t="s">
        <v>880</v>
      </c>
      <c r="F583" t="s">
        <v>207</v>
      </c>
      <c r="G583" t="s">
        <v>2262</v>
      </c>
      <c r="H583" t="s">
        <v>2283</v>
      </c>
      <c r="I583" t="s">
        <v>1502</v>
      </c>
      <c r="AU583" t="s">
        <v>69</v>
      </c>
      <c r="AV583" t="s">
        <v>89</v>
      </c>
      <c r="AX583" t="s">
        <v>2314</v>
      </c>
      <c r="AY583" t="s">
        <v>2339</v>
      </c>
    </row>
    <row r="584" spans="1:51" x14ac:dyDescent="0.25">
      <c r="A584" t="s">
        <v>18</v>
      </c>
      <c r="B584" t="s">
        <v>49</v>
      </c>
      <c r="C584" t="s">
        <v>2217</v>
      </c>
      <c r="D584" t="s">
        <v>2217</v>
      </c>
      <c r="E584" t="s">
        <v>402</v>
      </c>
      <c r="F584" t="s">
        <v>2243</v>
      </c>
      <c r="G584" t="s">
        <v>2263</v>
      </c>
      <c r="H584" t="s">
        <v>2284</v>
      </c>
      <c r="I584" t="s">
        <v>1502</v>
      </c>
      <c r="AU584" t="s">
        <v>69</v>
      </c>
      <c r="AV584" t="s">
        <v>89</v>
      </c>
      <c r="AX584" t="s">
        <v>2315</v>
      </c>
      <c r="AY584" t="s">
        <v>2339</v>
      </c>
    </row>
    <row r="585" spans="1:51" x14ac:dyDescent="0.25">
      <c r="A585" t="s">
        <v>18</v>
      </c>
      <c r="B585" t="s">
        <v>49</v>
      </c>
      <c r="C585" t="s">
        <v>2218</v>
      </c>
      <c r="D585" t="s">
        <v>2218</v>
      </c>
      <c r="I585" t="s">
        <v>1502</v>
      </c>
      <c r="AU585" t="s">
        <v>1</v>
      </c>
      <c r="AV585" t="s">
        <v>89</v>
      </c>
      <c r="AX585" t="s">
        <v>2316</v>
      </c>
      <c r="AY585" t="s">
        <v>2339</v>
      </c>
    </row>
    <row r="586" spans="1:51" x14ac:dyDescent="0.25">
      <c r="A586" t="s">
        <v>18</v>
      </c>
      <c r="B586" t="s">
        <v>49</v>
      </c>
      <c r="C586" t="s">
        <v>2219</v>
      </c>
      <c r="D586" t="s">
        <v>2219</v>
      </c>
      <c r="E586" t="s">
        <v>2233</v>
      </c>
      <c r="F586" t="s">
        <v>204</v>
      </c>
      <c r="G586" t="s">
        <v>2264</v>
      </c>
      <c r="H586" t="s">
        <v>2285</v>
      </c>
      <c r="I586" t="s">
        <v>1502</v>
      </c>
      <c r="AU586" t="s">
        <v>69</v>
      </c>
      <c r="AV586" t="s">
        <v>89</v>
      </c>
      <c r="AX586" t="s">
        <v>2317</v>
      </c>
      <c r="AY586" t="s">
        <v>2339</v>
      </c>
    </row>
    <row r="587" spans="1:51" x14ac:dyDescent="0.25">
      <c r="A587" t="s">
        <v>18</v>
      </c>
      <c r="B587" t="s">
        <v>49</v>
      </c>
      <c r="C587" t="s">
        <v>2220</v>
      </c>
      <c r="D587" t="s">
        <v>2220</v>
      </c>
      <c r="E587" t="s">
        <v>2234</v>
      </c>
      <c r="F587" t="s">
        <v>2244</v>
      </c>
      <c r="G587" t="s">
        <v>2265</v>
      </c>
      <c r="H587" t="s">
        <v>2286</v>
      </c>
      <c r="I587" t="s">
        <v>1502</v>
      </c>
      <c r="AU587" t="s">
        <v>69</v>
      </c>
      <c r="AV587" t="s">
        <v>89</v>
      </c>
      <c r="AX587" t="s">
        <v>2554</v>
      </c>
      <c r="AY587" t="s">
        <v>2339</v>
      </c>
    </row>
    <row r="588" spans="1:51" x14ac:dyDescent="0.25">
      <c r="A588" t="s">
        <v>18</v>
      </c>
      <c r="B588" t="s">
        <v>49</v>
      </c>
      <c r="C588" t="s">
        <v>2221</v>
      </c>
      <c r="D588" t="s">
        <v>2221</v>
      </c>
      <c r="E588" t="s">
        <v>2235</v>
      </c>
      <c r="F588" t="s">
        <v>204</v>
      </c>
      <c r="G588" t="s">
        <v>2266</v>
      </c>
      <c r="H588" t="s">
        <v>2287</v>
      </c>
      <c r="I588" t="s">
        <v>1502</v>
      </c>
      <c r="AU588" t="s">
        <v>69</v>
      </c>
      <c r="AV588" t="s">
        <v>89</v>
      </c>
      <c r="AX588" t="s">
        <v>2318</v>
      </c>
      <c r="AY588" t="s">
        <v>2339</v>
      </c>
    </row>
    <row r="589" spans="1:51" x14ac:dyDescent="0.25">
      <c r="A589" t="s">
        <v>18</v>
      </c>
      <c r="B589" t="s">
        <v>49</v>
      </c>
      <c r="C589" t="s">
        <v>2222</v>
      </c>
      <c r="D589" t="s">
        <v>2222</v>
      </c>
      <c r="F589" t="s">
        <v>204</v>
      </c>
      <c r="G589" t="s">
        <v>2555</v>
      </c>
      <c r="I589" t="s">
        <v>1502</v>
      </c>
      <c r="AU589" t="s">
        <v>1</v>
      </c>
      <c r="AV589" t="s">
        <v>89</v>
      </c>
      <c r="AY589" t="s">
        <v>2339</v>
      </c>
    </row>
    <row r="590" spans="1:51" x14ac:dyDescent="0.25">
      <c r="A590" t="s">
        <v>18</v>
      </c>
      <c r="B590" t="s">
        <v>49</v>
      </c>
      <c r="C590" t="s">
        <v>2223</v>
      </c>
      <c r="D590" t="s">
        <v>2223</v>
      </c>
      <c r="E590" t="s">
        <v>2236</v>
      </c>
      <c r="F590" t="s">
        <v>207</v>
      </c>
      <c r="G590" t="s">
        <v>2267</v>
      </c>
      <c r="I590" t="s">
        <v>1502</v>
      </c>
      <c r="AU590" t="s">
        <v>69</v>
      </c>
      <c r="AV590" t="s">
        <v>89</v>
      </c>
      <c r="AX590" t="s">
        <v>2319</v>
      </c>
      <c r="AY590" t="s">
        <v>2339</v>
      </c>
    </row>
    <row r="591" spans="1:51" x14ac:dyDescent="0.25">
      <c r="A591" t="s">
        <v>18</v>
      </c>
      <c r="B591" t="s">
        <v>49</v>
      </c>
      <c r="C591" t="s">
        <v>2224</v>
      </c>
      <c r="D591" t="s">
        <v>2224</v>
      </c>
      <c r="E591" t="s">
        <v>2237</v>
      </c>
      <c r="F591" t="s">
        <v>207</v>
      </c>
      <c r="G591" t="s">
        <v>2268</v>
      </c>
      <c r="H591" t="s">
        <v>2288</v>
      </c>
      <c r="I591" t="s">
        <v>1502</v>
      </c>
      <c r="AU591" t="s">
        <v>69</v>
      </c>
      <c r="AV591" t="s">
        <v>89</v>
      </c>
      <c r="AX591" t="s">
        <v>2320</v>
      </c>
      <c r="AY591" t="s">
        <v>2339</v>
      </c>
    </row>
    <row r="592" spans="1:51" x14ac:dyDescent="0.25">
      <c r="A592" t="s">
        <v>18</v>
      </c>
      <c r="B592" t="s">
        <v>49</v>
      </c>
      <c r="C592" t="s">
        <v>2225</v>
      </c>
      <c r="D592" t="s">
        <v>2225</v>
      </c>
      <c r="E592" t="s">
        <v>2238</v>
      </c>
      <c r="F592" t="s">
        <v>204</v>
      </c>
      <c r="G592" t="s">
        <v>2269</v>
      </c>
      <c r="H592" t="s">
        <v>2289</v>
      </c>
      <c r="I592" t="s">
        <v>1502</v>
      </c>
      <c r="AU592" t="s">
        <v>69</v>
      </c>
      <c r="AV592" t="s">
        <v>89</v>
      </c>
      <c r="AX592" t="s">
        <v>2321</v>
      </c>
      <c r="AY592" t="s">
        <v>2339</v>
      </c>
    </row>
    <row r="593" spans="1:51" x14ac:dyDescent="0.25">
      <c r="A593" t="s">
        <v>18</v>
      </c>
      <c r="B593" t="s">
        <v>49</v>
      </c>
      <c r="C593" t="s">
        <v>2226</v>
      </c>
      <c r="D593" t="s">
        <v>2226</v>
      </c>
      <c r="E593" t="s">
        <v>1837</v>
      </c>
      <c r="F593" t="s">
        <v>204</v>
      </c>
      <c r="G593" t="s">
        <v>2270</v>
      </c>
      <c r="H593" t="s">
        <v>2290</v>
      </c>
      <c r="I593" t="s">
        <v>1502</v>
      </c>
      <c r="AP593">
        <v>43136</v>
      </c>
      <c r="AQ593">
        <v>43177</v>
      </c>
      <c r="AU593" t="s">
        <v>1</v>
      </c>
      <c r="AV593" t="s">
        <v>89</v>
      </c>
      <c r="AX593" t="s">
        <v>2556</v>
      </c>
      <c r="AY593" t="s">
        <v>2342</v>
      </c>
    </row>
    <row r="594" spans="1:51" x14ac:dyDescent="0.25">
      <c r="A594" t="s">
        <v>18</v>
      </c>
      <c r="B594" t="s">
        <v>49</v>
      </c>
      <c r="C594" t="s">
        <v>2227</v>
      </c>
      <c r="D594" t="s">
        <v>2227</v>
      </c>
      <c r="E594" t="s">
        <v>2239</v>
      </c>
      <c r="F594" t="s">
        <v>204</v>
      </c>
      <c r="G594" t="s">
        <v>2271</v>
      </c>
      <c r="H594" t="s">
        <v>2291</v>
      </c>
      <c r="I594" t="s">
        <v>1502</v>
      </c>
      <c r="AP594">
        <v>43129</v>
      </c>
      <c r="AQ594">
        <v>43147</v>
      </c>
      <c r="AU594" t="s">
        <v>1</v>
      </c>
      <c r="AV594" t="s">
        <v>89</v>
      </c>
      <c r="AX594" t="s">
        <v>2343</v>
      </c>
      <c r="AY594" t="s">
        <v>2342</v>
      </c>
    </row>
    <row r="595" spans="1:51" x14ac:dyDescent="0.25">
      <c r="A595" t="s">
        <v>18</v>
      </c>
      <c r="B595" t="s">
        <v>49</v>
      </c>
      <c r="C595" t="s">
        <v>2228</v>
      </c>
      <c r="D595" t="s">
        <v>2228</v>
      </c>
      <c r="E595" t="s">
        <v>2240</v>
      </c>
      <c r="F595" t="s">
        <v>204</v>
      </c>
      <c r="G595" t="s">
        <v>2272</v>
      </c>
      <c r="H595" t="s">
        <v>2292</v>
      </c>
      <c r="I595" t="s">
        <v>1502</v>
      </c>
      <c r="V595">
        <v>40500</v>
      </c>
      <c r="W595">
        <v>43256</v>
      </c>
      <c r="AA595" t="s">
        <v>2547</v>
      </c>
      <c r="AM595">
        <v>42970</v>
      </c>
      <c r="AP595">
        <v>43136</v>
      </c>
      <c r="AQ595">
        <v>42778</v>
      </c>
      <c r="AR595">
        <v>43124</v>
      </c>
      <c r="AT595">
        <v>0.1</v>
      </c>
      <c r="AU595" t="s">
        <v>3</v>
      </c>
      <c r="AV595" t="s">
        <v>89</v>
      </c>
      <c r="AW595" s="65" t="s">
        <v>2695</v>
      </c>
      <c r="AX595" t="s">
        <v>2344</v>
      </c>
      <c r="AY595" t="s">
        <v>2342</v>
      </c>
    </row>
    <row r="596" spans="1:51" x14ac:dyDescent="0.25">
      <c r="A596" t="s">
        <v>18</v>
      </c>
      <c r="B596" t="s">
        <v>49</v>
      </c>
      <c r="C596" t="s">
        <v>2229</v>
      </c>
      <c r="D596" t="s">
        <v>2229</v>
      </c>
      <c r="E596" t="s">
        <v>433</v>
      </c>
      <c r="F596" t="s">
        <v>207</v>
      </c>
      <c r="G596" t="s">
        <v>2273</v>
      </c>
      <c r="H596" t="s">
        <v>2293</v>
      </c>
      <c r="I596" t="s">
        <v>1502</v>
      </c>
      <c r="AP596">
        <v>43129</v>
      </c>
      <c r="AQ596">
        <v>43146</v>
      </c>
      <c r="AU596" t="s">
        <v>1</v>
      </c>
      <c r="AV596" t="s">
        <v>89</v>
      </c>
      <c r="AX596" t="s">
        <v>2345</v>
      </c>
      <c r="AY596" t="s">
        <v>2342</v>
      </c>
    </row>
    <row r="597" spans="1:51" x14ac:dyDescent="0.25">
      <c r="A597" t="s">
        <v>18</v>
      </c>
      <c r="B597" t="s">
        <v>49</v>
      </c>
      <c r="C597" t="s">
        <v>2230</v>
      </c>
      <c r="D597" t="s">
        <v>2230</v>
      </c>
      <c r="E597" t="s">
        <v>2241</v>
      </c>
      <c r="F597" t="s">
        <v>204</v>
      </c>
      <c r="G597" t="s">
        <v>2274</v>
      </c>
      <c r="H597" t="s">
        <v>2294</v>
      </c>
      <c r="I597" t="s">
        <v>1502</v>
      </c>
      <c r="AU597" t="s">
        <v>1</v>
      </c>
      <c r="AV597" t="s">
        <v>89</v>
      </c>
      <c r="AX597" t="s">
        <v>2557</v>
      </c>
      <c r="AY597" t="s">
        <v>2342</v>
      </c>
    </row>
    <row r="598" spans="1:51" x14ac:dyDescent="0.25">
      <c r="A598" t="s">
        <v>18</v>
      </c>
      <c r="B598" t="s">
        <v>49</v>
      </c>
      <c r="C598" t="s">
        <v>2346</v>
      </c>
      <c r="AY598" t="s">
        <v>2347</v>
      </c>
    </row>
    <row r="599" spans="1:51" x14ac:dyDescent="0.25">
      <c r="A599" t="s">
        <v>18</v>
      </c>
      <c r="B599" t="s">
        <v>49</v>
      </c>
      <c r="C599" t="s">
        <v>2348</v>
      </c>
      <c r="AY599" t="s">
        <v>2347</v>
      </c>
    </row>
    <row r="600" spans="1:51" x14ac:dyDescent="0.25">
      <c r="A600" t="s">
        <v>18</v>
      </c>
      <c r="B600" t="s">
        <v>49</v>
      </c>
      <c r="C600" t="s">
        <v>2349</v>
      </c>
      <c r="E600" t="s">
        <v>2350</v>
      </c>
      <c r="F600" t="s">
        <v>2351</v>
      </c>
      <c r="G600" t="s">
        <v>2352</v>
      </c>
      <c r="H600" t="s">
        <v>2353</v>
      </c>
      <c r="I600" t="s">
        <v>1502</v>
      </c>
      <c r="J600" t="s">
        <v>2354</v>
      </c>
      <c r="M600">
        <v>0</v>
      </c>
      <c r="N600">
        <v>20000</v>
      </c>
      <c r="O600">
        <v>0</v>
      </c>
      <c r="P600">
        <v>96000</v>
      </c>
      <c r="Q600">
        <v>0</v>
      </c>
      <c r="R600">
        <v>0</v>
      </c>
      <c r="S600">
        <v>0</v>
      </c>
      <c r="T600">
        <v>0</v>
      </c>
      <c r="U600">
        <v>0</v>
      </c>
      <c r="V600">
        <v>96000</v>
      </c>
      <c r="W600">
        <v>43131</v>
      </c>
      <c r="AL600">
        <v>2</v>
      </c>
      <c r="AM600">
        <v>42401</v>
      </c>
      <c r="AP600">
        <v>43132</v>
      </c>
      <c r="AQ600">
        <v>43149</v>
      </c>
      <c r="AR600">
        <v>43131</v>
      </c>
      <c r="AT600">
        <v>0.1</v>
      </c>
      <c r="AU600" t="s">
        <v>69</v>
      </c>
      <c r="AV600" t="s">
        <v>89</v>
      </c>
      <c r="AW600" s="65" t="s">
        <v>62</v>
      </c>
      <c r="AX600" t="s">
        <v>2355</v>
      </c>
    </row>
    <row r="601" spans="1:51" x14ac:dyDescent="0.25">
      <c r="A601" t="s">
        <v>18</v>
      </c>
      <c r="B601" t="s">
        <v>49</v>
      </c>
      <c r="C601" t="s">
        <v>2558</v>
      </c>
      <c r="E601" t="s">
        <v>2559</v>
      </c>
      <c r="F601" t="s">
        <v>207</v>
      </c>
      <c r="G601" t="s">
        <v>2560</v>
      </c>
      <c r="H601" t="s">
        <v>2561</v>
      </c>
      <c r="I601" t="s">
        <v>1502</v>
      </c>
      <c r="J601" t="s">
        <v>2562</v>
      </c>
      <c r="M601">
        <v>0</v>
      </c>
      <c r="N601">
        <v>13000</v>
      </c>
      <c r="O601">
        <v>13000</v>
      </c>
      <c r="AA601" t="s">
        <v>2547</v>
      </c>
      <c r="AL601">
        <v>1</v>
      </c>
      <c r="AM601">
        <v>43129</v>
      </c>
      <c r="AP601">
        <v>43129</v>
      </c>
      <c r="AQ601">
        <v>43161</v>
      </c>
      <c r="AR601">
        <v>43131</v>
      </c>
      <c r="AT601">
        <v>10</v>
      </c>
      <c r="AU601" t="s">
        <v>69</v>
      </c>
      <c r="AV601" t="s">
        <v>89</v>
      </c>
      <c r="AW601" t="s">
        <v>2563</v>
      </c>
      <c r="AX601" t="s">
        <v>2564</v>
      </c>
    </row>
    <row r="602" spans="1:51" x14ac:dyDescent="0.25">
      <c r="A602" t="s">
        <v>18</v>
      </c>
      <c r="B602" t="s">
        <v>49</v>
      </c>
      <c r="C602" t="s">
        <v>2565</v>
      </c>
      <c r="E602" t="s">
        <v>2566</v>
      </c>
      <c r="F602" t="s">
        <v>204</v>
      </c>
      <c r="G602" t="s">
        <v>2567</v>
      </c>
      <c r="H602" t="s">
        <v>2568</v>
      </c>
      <c r="I602" t="s">
        <v>1502</v>
      </c>
      <c r="J602" t="s">
        <v>2562</v>
      </c>
      <c r="M602">
        <v>0</v>
      </c>
      <c r="N602">
        <v>16000</v>
      </c>
      <c r="O602">
        <v>16000</v>
      </c>
      <c r="AA602" t="s">
        <v>2547</v>
      </c>
      <c r="AM602">
        <v>43129</v>
      </c>
      <c r="AP602">
        <v>43129</v>
      </c>
      <c r="AQ602">
        <v>43161</v>
      </c>
      <c r="AR602">
        <v>43131</v>
      </c>
      <c r="AT602">
        <v>0.1</v>
      </c>
      <c r="AU602" t="s">
        <v>69</v>
      </c>
      <c r="AV602" t="s">
        <v>89</v>
      </c>
      <c r="AW602" t="s">
        <v>2563</v>
      </c>
      <c r="AX602" t="s">
        <v>2564</v>
      </c>
    </row>
    <row r="603" spans="1:51" x14ac:dyDescent="0.25">
      <c r="A603" t="s">
        <v>18</v>
      </c>
      <c r="B603" t="s">
        <v>49</v>
      </c>
      <c r="C603" t="s">
        <v>2569</v>
      </c>
      <c r="E603" t="s">
        <v>936</v>
      </c>
      <c r="F603" t="s">
        <v>204</v>
      </c>
      <c r="G603" t="s">
        <v>2570</v>
      </c>
      <c r="H603" t="s">
        <v>2571</v>
      </c>
      <c r="I603" t="s">
        <v>1502</v>
      </c>
      <c r="J603" t="s">
        <v>2562</v>
      </c>
      <c r="M603">
        <v>0</v>
      </c>
      <c r="N603">
        <v>12000</v>
      </c>
      <c r="O603">
        <v>12000</v>
      </c>
      <c r="AA603" t="s">
        <v>2547</v>
      </c>
      <c r="AM603">
        <v>43129</v>
      </c>
      <c r="AP603">
        <v>43129</v>
      </c>
      <c r="AQ603">
        <v>43161</v>
      </c>
      <c r="AR603">
        <v>43131</v>
      </c>
      <c r="AT603">
        <v>0.1</v>
      </c>
      <c r="AU603" t="s">
        <v>69</v>
      </c>
      <c r="AV603" t="s">
        <v>89</v>
      </c>
      <c r="AW603" t="s">
        <v>2563</v>
      </c>
      <c r="AX603" t="s">
        <v>2564</v>
      </c>
    </row>
    <row r="604" spans="1:51" x14ac:dyDescent="0.25">
      <c r="A604" t="s">
        <v>18</v>
      </c>
      <c r="B604" t="s">
        <v>49</v>
      </c>
      <c r="C604" t="s">
        <v>2572</v>
      </c>
      <c r="E604" t="s">
        <v>2573</v>
      </c>
      <c r="F604" t="s">
        <v>207</v>
      </c>
      <c r="G604" t="s">
        <v>2574</v>
      </c>
      <c r="H604" t="s">
        <v>2575</v>
      </c>
      <c r="I604" t="s">
        <v>1502</v>
      </c>
      <c r="J604" t="s">
        <v>2562</v>
      </c>
      <c r="M604">
        <v>0</v>
      </c>
      <c r="N604">
        <v>18000</v>
      </c>
      <c r="O604">
        <v>18000</v>
      </c>
      <c r="AA604" t="s">
        <v>2547</v>
      </c>
      <c r="AM604">
        <v>43129</v>
      </c>
      <c r="AP604">
        <v>43129</v>
      </c>
      <c r="AQ604">
        <v>43161</v>
      </c>
      <c r="AR604">
        <v>43131</v>
      </c>
      <c r="AT604">
        <v>0.1</v>
      </c>
      <c r="AU604" t="s">
        <v>69</v>
      </c>
      <c r="AV604" t="s">
        <v>89</v>
      </c>
      <c r="AW604" t="s">
        <v>2563</v>
      </c>
      <c r="AX604" t="s">
        <v>2564</v>
      </c>
    </row>
    <row r="605" spans="1:51" x14ac:dyDescent="0.25">
      <c r="A605" t="s">
        <v>18</v>
      </c>
      <c r="B605" t="s">
        <v>49</v>
      </c>
      <c r="C605" t="s">
        <v>2576</v>
      </c>
      <c r="E605" t="s">
        <v>2577</v>
      </c>
      <c r="F605" t="s">
        <v>207</v>
      </c>
      <c r="G605" t="s">
        <v>2578</v>
      </c>
      <c r="H605" t="s">
        <v>2579</v>
      </c>
      <c r="I605" t="s">
        <v>1502</v>
      </c>
      <c r="J605" t="s">
        <v>2562</v>
      </c>
      <c r="M605">
        <v>0</v>
      </c>
      <c r="N605">
        <v>27000</v>
      </c>
      <c r="O605">
        <v>27000</v>
      </c>
      <c r="AA605" t="s">
        <v>2547</v>
      </c>
      <c r="AM605">
        <v>43129</v>
      </c>
      <c r="AP605">
        <v>43129</v>
      </c>
      <c r="AQ605">
        <v>43161</v>
      </c>
      <c r="AR605">
        <v>43131</v>
      </c>
      <c r="AT605">
        <v>0.1</v>
      </c>
      <c r="AU605" t="s">
        <v>69</v>
      </c>
      <c r="AV605" t="s">
        <v>89</v>
      </c>
      <c r="AW605" t="s">
        <v>2563</v>
      </c>
      <c r="AX605" t="s">
        <v>2564</v>
      </c>
    </row>
    <row r="606" spans="1:51" x14ac:dyDescent="0.25">
      <c r="A606" t="s">
        <v>18</v>
      </c>
      <c r="B606" t="s">
        <v>49</v>
      </c>
      <c r="C606" t="s">
        <v>2580</v>
      </c>
      <c r="E606" t="s">
        <v>705</v>
      </c>
      <c r="F606" t="s">
        <v>204</v>
      </c>
      <c r="G606" t="s">
        <v>2581</v>
      </c>
      <c r="H606" t="s">
        <v>2582</v>
      </c>
      <c r="I606" t="s">
        <v>1502</v>
      </c>
      <c r="J606" t="s">
        <v>2562</v>
      </c>
      <c r="M606">
        <v>0</v>
      </c>
      <c r="N606">
        <v>23000</v>
      </c>
      <c r="O606">
        <v>23000</v>
      </c>
      <c r="AA606" t="s">
        <v>2547</v>
      </c>
      <c r="AM606">
        <v>43129</v>
      </c>
      <c r="AP606">
        <v>43129</v>
      </c>
      <c r="AQ606">
        <v>43161</v>
      </c>
      <c r="AR606">
        <v>43131</v>
      </c>
      <c r="AT606">
        <v>0.1</v>
      </c>
      <c r="AU606" t="s">
        <v>69</v>
      </c>
      <c r="AV606" t="s">
        <v>89</v>
      </c>
      <c r="AW606" t="s">
        <v>2563</v>
      </c>
      <c r="AX606" t="s">
        <v>2564</v>
      </c>
    </row>
    <row r="607" spans="1:51" x14ac:dyDescent="0.25">
      <c r="A607" t="s">
        <v>18</v>
      </c>
      <c r="B607" t="s">
        <v>49</v>
      </c>
      <c r="C607" t="s">
        <v>2583</v>
      </c>
      <c r="E607" t="s">
        <v>2240</v>
      </c>
      <c r="F607" t="s">
        <v>204</v>
      </c>
      <c r="G607" t="s">
        <v>2584</v>
      </c>
      <c r="H607" t="s">
        <v>2585</v>
      </c>
      <c r="I607" t="s">
        <v>1502</v>
      </c>
      <c r="J607" t="s">
        <v>2562</v>
      </c>
      <c r="M607">
        <v>0</v>
      </c>
      <c r="N607">
        <v>15000</v>
      </c>
      <c r="O607">
        <v>15000</v>
      </c>
      <c r="AA607" t="s">
        <v>2547</v>
      </c>
      <c r="AM607">
        <v>43129</v>
      </c>
      <c r="AP607">
        <v>43129</v>
      </c>
      <c r="AQ607">
        <v>43162</v>
      </c>
      <c r="AR607">
        <v>43131</v>
      </c>
      <c r="AT607">
        <v>0.1</v>
      </c>
      <c r="AU607" t="s">
        <v>69</v>
      </c>
      <c r="AV607" t="s">
        <v>89</v>
      </c>
      <c r="AW607" t="s">
        <v>2563</v>
      </c>
      <c r="AX607" t="s">
        <v>2564</v>
      </c>
    </row>
    <row r="608" spans="1:51" x14ac:dyDescent="0.25">
      <c r="A608" t="s">
        <v>18</v>
      </c>
      <c r="B608" t="s">
        <v>49</v>
      </c>
      <c r="C608" t="s">
        <v>2586</v>
      </c>
      <c r="E608" t="s">
        <v>2587</v>
      </c>
      <c r="F608" t="s">
        <v>204</v>
      </c>
      <c r="G608" t="s">
        <v>2588</v>
      </c>
      <c r="H608" t="s">
        <v>2589</v>
      </c>
      <c r="I608" t="s">
        <v>1502</v>
      </c>
      <c r="J608" t="s">
        <v>2562</v>
      </c>
      <c r="M608">
        <v>0</v>
      </c>
      <c r="N608">
        <v>13000</v>
      </c>
      <c r="O608">
        <v>13000</v>
      </c>
      <c r="AA608" t="s">
        <v>2547</v>
      </c>
      <c r="AM608">
        <v>43129</v>
      </c>
      <c r="AP608">
        <v>43129</v>
      </c>
      <c r="AQ608">
        <v>43163</v>
      </c>
      <c r="AR608">
        <v>43131</v>
      </c>
      <c r="AT608">
        <v>0.1</v>
      </c>
      <c r="AU608" t="s">
        <v>69</v>
      </c>
      <c r="AV608" t="s">
        <v>89</v>
      </c>
      <c r="AW608" t="s">
        <v>2563</v>
      </c>
      <c r="AX608" t="s">
        <v>2564</v>
      </c>
    </row>
    <row r="609" spans="1:51" x14ac:dyDescent="0.25">
      <c r="A609" t="s">
        <v>18</v>
      </c>
      <c r="B609" t="s">
        <v>49</v>
      </c>
      <c r="C609" t="s">
        <v>2590</v>
      </c>
      <c r="E609" t="s">
        <v>1858</v>
      </c>
      <c r="F609" t="s">
        <v>207</v>
      </c>
      <c r="G609" t="s">
        <v>2591</v>
      </c>
      <c r="H609" t="s">
        <v>2592</v>
      </c>
      <c r="I609" t="s">
        <v>1502</v>
      </c>
      <c r="J609" t="s">
        <v>2562</v>
      </c>
      <c r="M609">
        <v>0</v>
      </c>
      <c r="N609">
        <v>15000</v>
      </c>
      <c r="O609">
        <v>15000</v>
      </c>
      <c r="AA609" t="s">
        <v>2547</v>
      </c>
      <c r="AM609">
        <v>43129</v>
      </c>
      <c r="AP609">
        <v>43129</v>
      </c>
      <c r="AQ609">
        <v>43164</v>
      </c>
      <c r="AR609">
        <v>43131</v>
      </c>
      <c r="AT609">
        <v>0.1</v>
      </c>
      <c r="AU609" t="s">
        <v>69</v>
      </c>
      <c r="AV609" t="s">
        <v>89</v>
      </c>
      <c r="AW609" t="s">
        <v>2563</v>
      </c>
      <c r="AX609" t="s">
        <v>2564</v>
      </c>
    </row>
    <row r="610" spans="1:51" x14ac:dyDescent="0.25">
      <c r="A610" t="s">
        <v>18</v>
      </c>
      <c r="B610" t="s">
        <v>49</v>
      </c>
      <c r="C610" t="s">
        <v>2593</v>
      </c>
      <c r="E610" t="s">
        <v>2594</v>
      </c>
      <c r="F610" t="s">
        <v>209</v>
      </c>
      <c r="G610" t="s">
        <v>2595</v>
      </c>
      <c r="H610" t="s">
        <v>2596</v>
      </c>
      <c r="I610" t="s">
        <v>1502</v>
      </c>
      <c r="J610" t="s">
        <v>2562</v>
      </c>
      <c r="M610">
        <v>0</v>
      </c>
      <c r="N610">
        <v>26000</v>
      </c>
      <c r="O610">
        <v>26000</v>
      </c>
      <c r="AA610" t="s">
        <v>2547</v>
      </c>
      <c r="AM610">
        <v>43129</v>
      </c>
      <c r="AP610">
        <v>43129</v>
      </c>
      <c r="AQ610">
        <v>43165</v>
      </c>
      <c r="AR610">
        <v>43131</v>
      </c>
      <c r="AT610">
        <v>0.1</v>
      </c>
      <c r="AU610" t="s">
        <v>69</v>
      </c>
      <c r="AV610" t="s">
        <v>89</v>
      </c>
      <c r="AW610" t="s">
        <v>2563</v>
      </c>
      <c r="AX610" t="s">
        <v>2564</v>
      </c>
    </row>
    <row r="611" spans="1:51" x14ac:dyDescent="0.25">
      <c r="A611" t="s">
        <v>18</v>
      </c>
      <c r="B611" t="s">
        <v>49</v>
      </c>
      <c r="C611" t="s">
        <v>2597</v>
      </c>
      <c r="E611" t="s">
        <v>2598</v>
      </c>
      <c r="F611" t="s">
        <v>209</v>
      </c>
      <c r="G611" t="s">
        <v>2599</v>
      </c>
      <c r="H611" t="s">
        <v>2600</v>
      </c>
      <c r="I611" t="s">
        <v>1502</v>
      </c>
      <c r="J611" t="s">
        <v>2562</v>
      </c>
      <c r="M611">
        <v>0</v>
      </c>
      <c r="N611">
        <v>19000</v>
      </c>
      <c r="O611">
        <v>19000</v>
      </c>
      <c r="AA611" t="s">
        <v>2547</v>
      </c>
      <c r="AM611">
        <v>43129</v>
      </c>
      <c r="AP611">
        <v>43129</v>
      </c>
      <c r="AQ611">
        <v>43166</v>
      </c>
      <c r="AR611">
        <v>43131</v>
      </c>
      <c r="AT611">
        <v>0.1</v>
      </c>
      <c r="AU611" t="s">
        <v>69</v>
      </c>
      <c r="AV611" t="s">
        <v>89</v>
      </c>
      <c r="AW611" t="s">
        <v>2563</v>
      </c>
      <c r="AX611" t="s">
        <v>2564</v>
      </c>
    </row>
    <row r="612" spans="1:51" x14ac:dyDescent="0.25">
      <c r="A612" t="s">
        <v>18</v>
      </c>
      <c r="B612" t="s">
        <v>49</v>
      </c>
      <c r="C612" t="s">
        <v>2601</v>
      </c>
      <c r="E612" t="s">
        <v>2602</v>
      </c>
      <c r="F612" t="s">
        <v>204</v>
      </c>
      <c r="G612" t="s">
        <v>2603</v>
      </c>
      <c r="H612" t="s">
        <v>2604</v>
      </c>
      <c r="I612" t="s">
        <v>1502</v>
      </c>
      <c r="J612" t="s">
        <v>2562</v>
      </c>
      <c r="M612">
        <v>0</v>
      </c>
      <c r="N612">
        <v>15000</v>
      </c>
      <c r="O612">
        <v>15000</v>
      </c>
      <c r="AA612" t="s">
        <v>2547</v>
      </c>
      <c r="AM612">
        <v>43129</v>
      </c>
      <c r="AP612">
        <v>43129</v>
      </c>
      <c r="AQ612">
        <v>43167</v>
      </c>
      <c r="AR612">
        <v>43131</v>
      </c>
      <c r="AT612">
        <v>0.1</v>
      </c>
      <c r="AU612" t="s">
        <v>69</v>
      </c>
      <c r="AV612" t="s">
        <v>89</v>
      </c>
      <c r="AW612" t="s">
        <v>2563</v>
      </c>
      <c r="AX612" t="s">
        <v>2564</v>
      </c>
    </row>
    <row r="613" spans="1:51" x14ac:dyDescent="0.25">
      <c r="A613" t="s">
        <v>18</v>
      </c>
      <c r="B613" t="s">
        <v>49</v>
      </c>
      <c r="C613" t="s">
        <v>2605</v>
      </c>
      <c r="E613" t="s">
        <v>2606</v>
      </c>
      <c r="F613" t="s">
        <v>204</v>
      </c>
      <c r="G613" t="s">
        <v>2607</v>
      </c>
      <c r="H613" t="s">
        <v>2608</v>
      </c>
      <c r="I613" t="s">
        <v>1502</v>
      </c>
      <c r="J613" t="s">
        <v>2562</v>
      </c>
      <c r="M613">
        <v>0</v>
      </c>
      <c r="N613">
        <v>13000</v>
      </c>
      <c r="O613">
        <v>13000</v>
      </c>
      <c r="AA613" t="s">
        <v>2547</v>
      </c>
      <c r="AM613">
        <v>43129</v>
      </c>
      <c r="AP613">
        <v>43129</v>
      </c>
      <c r="AQ613">
        <v>43168</v>
      </c>
      <c r="AR613">
        <v>43131</v>
      </c>
      <c r="AT613">
        <v>0.1</v>
      </c>
      <c r="AU613" t="s">
        <v>69</v>
      </c>
      <c r="AV613" t="s">
        <v>89</v>
      </c>
      <c r="AW613" t="s">
        <v>2563</v>
      </c>
      <c r="AX613" t="s">
        <v>2564</v>
      </c>
    </row>
    <row r="614" spans="1:51" x14ac:dyDescent="0.25">
      <c r="A614" t="s">
        <v>18</v>
      </c>
      <c r="B614" t="s">
        <v>49</v>
      </c>
      <c r="C614" t="s">
        <v>2609</v>
      </c>
      <c r="E614" t="s">
        <v>2610</v>
      </c>
      <c r="F614" t="s">
        <v>204</v>
      </c>
      <c r="G614">
        <v>47</v>
      </c>
      <c r="H614" t="s">
        <v>2611</v>
      </c>
      <c r="I614" t="s">
        <v>2612</v>
      </c>
      <c r="J614" t="s">
        <v>2562</v>
      </c>
      <c r="M614">
        <v>0</v>
      </c>
      <c r="N614">
        <v>12000</v>
      </c>
      <c r="O614">
        <v>12000</v>
      </c>
      <c r="AA614" t="s">
        <v>2547</v>
      </c>
      <c r="AM614">
        <v>43129</v>
      </c>
      <c r="AP614">
        <v>43129</v>
      </c>
      <c r="AQ614">
        <v>43169</v>
      </c>
      <c r="AR614">
        <v>43131</v>
      </c>
      <c r="AT614">
        <v>0.1</v>
      </c>
      <c r="AU614" t="s">
        <v>69</v>
      </c>
      <c r="AV614" t="s">
        <v>89</v>
      </c>
      <c r="AW614" t="s">
        <v>2563</v>
      </c>
      <c r="AX614" t="s">
        <v>2564</v>
      </c>
    </row>
    <row r="615" spans="1:51" x14ac:dyDescent="0.25">
      <c r="A615" t="s">
        <v>18</v>
      </c>
      <c r="B615" t="s">
        <v>49</v>
      </c>
      <c r="C615" t="s">
        <v>2613</v>
      </c>
      <c r="E615" t="s">
        <v>2614</v>
      </c>
      <c r="F615" t="s">
        <v>204</v>
      </c>
      <c r="G615" t="s">
        <v>2615</v>
      </c>
      <c r="H615" t="s">
        <v>2616</v>
      </c>
      <c r="I615" t="s">
        <v>1502</v>
      </c>
      <c r="J615" t="s">
        <v>2562</v>
      </c>
      <c r="M615">
        <v>0</v>
      </c>
      <c r="N615">
        <v>18000</v>
      </c>
      <c r="O615">
        <v>18000</v>
      </c>
      <c r="AA615" t="s">
        <v>2547</v>
      </c>
      <c r="AM615">
        <v>43129</v>
      </c>
      <c r="AP615">
        <v>43129</v>
      </c>
      <c r="AQ615">
        <v>43174</v>
      </c>
      <c r="AR615">
        <v>43131</v>
      </c>
      <c r="AT615">
        <v>0.1</v>
      </c>
      <c r="AU615" t="s">
        <v>69</v>
      </c>
      <c r="AV615" t="s">
        <v>89</v>
      </c>
      <c r="AW615" t="s">
        <v>2563</v>
      </c>
      <c r="AX615" t="s">
        <v>2564</v>
      </c>
    </row>
    <row r="616" spans="1:51" x14ac:dyDescent="0.25">
      <c r="A616" t="s">
        <v>18</v>
      </c>
      <c r="B616" t="s">
        <v>49</v>
      </c>
      <c r="C616" t="s">
        <v>2617</v>
      </c>
      <c r="E616" t="s">
        <v>2618</v>
      </c>
      <c r="F616" t="s">
        <v>204</v>
      </c>
      <c r="G616" t="s">
        <v>2619</v>
      </c>
      <c r="H616" t="s">
        <v>2620</v>
      </c>
      <c r="I616" t="s">
        <v>1502</v>
      </c>
      <c r="J616" t="s">
        <v>2562</v>
      </c>
      <c r="M616">
        <v>0</v>
      </c>
      <c r="N616">
        <v>22000</v>
      </c>
      <c r="O616">
        <v>22000</v>
      </c>
      <c r="AA616" t="s">
        <v>2547</v>
      </c>
      <c r="AM616">
        <v>43129</v>
      </c>
      <c r="AP616">
        <v>43129</v>
      </c>
      <c r="AQ616">
        <v>43175</v>
      </c>
      <c r="AR616">
        <v>43131</v>
      </c>
      <c r="AT616">
        <v>0.1</v>
      </c>
      <c r="AU616" t="s">
        <v>69</v>
      </c>
      <c r="AV616" t="s">
        <v>89</v>
      </c>
      <c r="AW616" t="s">
        <v>2563</v>
      </c>
      <c r="AX616" t="s">
        <v>2564</v>
      </c>
    </row>
    <row r="617" spans="1:51" x14ac:dyDescent="0.25">
      <c r="A617" t="s">
        <v>18</v>
      </c>
      <c r="B617" t="s">
        <v>49</v>
      </c>
      <c r="C617" t="s">
        <v>2621</v>
      </c>
      <c r="E617" t="s">
        <v>2622</v>
      </c>
      <c r="F617" t="s">
        <v>204</v>
      </c>
      <c r="G617" t="s">
        <v>2623</v>
      </c>
      <c r="H617" t="s">
        <v>2624</v>
      </c>
      <c r="I617" t="s">
        <v>1502</v>
      </c>
      <c r="J617" t="s">
        <v>2562</v>
      </c>
      <c r="M617">
        <v>0</v>
      </c>
      <c r="N617">
        <v>12000</v>
      </c>
      <c r="O617">
        <v>12000</v>
      </c>
      <c r="AA617" t="s">
        <v>2547</v>
      </c>
      <c r="AM617">
        <v>43129</v>
      </c>
      <c r="AP617">
        <v>43129</v>
      </c>
      <c r="AQ617">
        <v>43174</v>
      </c>
      <c r="AR617">
        <v>43131</v>
      </c>
      <c r="AT617">
        <v>0.1</v>
      </c>
      <c r="AU617" t="s">
        <v>69</v>
      </c>
      <c r="AV617" t="s">
        <v>89</v>
      </c>
      <c r="AW617" t="s">
        <v>2563</v>
      </c>
      <c r="AX617" t="s">
        <v>2564</v>
      </c>
    </row>
    <row r="618" spans="1:51" x14ac:dyDescent="0.25">
      <c r="A618" t="s">
        <v>18</v>
      </c>
      <c r="B618" t="s">
        <v>49</v>
      </c>
      <c r="C618" t="s">
        <v>2625</v>
      </c>
      <c r="E618" t="s">
        <v>2073</v>
      </c>
      <c r="F618" t="s">
        <v>207</v>
      </c>
      <c r="G618" t="s">
        <v>2626</v>
      </c>
      <c r="H618" t="s">
        <v>2627</v>
      </c>
      <c r="I618" t="s">
        <v>1502</v>
      </c>
      <c r="J618" t="s">
        <v>2562</v>
      </c>
      <c r="M618">
        <v>0</v>
      </c>
      <c r="N618">
        <v>8000</v>
      </c>
      <c r="O618">
        <v>8000</v>
      </c>
      <c r="AM618">
        <v>43129</v>
      </c>
      <c r="AP618">
        <v>43129</v>
      </c>
      <c r="AQ618">
        <v>43175</v>
      </c>
      <c r="AR618">
        <v>43131</v>
      </c>
      <c r="AT618">
        <v>0.1</v>
      </c>
      <c r="AU618" t="s">
        <v>69</v>
      </c>
      <c r="AV618" t="s">
        <v>89</v>
      </c>
      <c r="AW618" t="s">
        <v>2563</v>
      </c>
      <c r="AX618" t="s">
        <v>2564</v>
      </c>
    </row>
    <row r="619" spans="1:51" x14ac:dyDescent="0.25">
      <c r="A619" t="s">
        <v>17</v>
      </c>
      <c r="B619" t="s">
        <v>54</v>
      </c>
      <c r="C619" t="s">
        <v>108</v>
      </c>
      <c r="D619" t="s">
        <v>108</v>
      </c>
      <c r="E619" t="s">
        <v>194</v>
      </c>
      <c r="F619" t="s">
        <v>209</v>
      </c>
      <c r="G619" t="s">
        <v>171</v>
      </c>
      <c r="H619" t="s">
        <v>234</v>
      </c>
      <c r="I619" t="s">
        <v>58</v>
      </c>
      <c r="J619" t="s">
        <v>35</v>
      </c>
      <c r="K619">
        <v>11</v>
      </c>
      <c r="M619">
        <v>120000</v>
      </c>
      <c r="N619">
        <v>350000</v>
      </c>
      <c r="O619">
        <v>120000</v>
      </c>
      <c r="P619">
        <v>0</v>
      </c>
      <c r="Q619">
        <v>200000</v>
      </c>
      <c r="R619">
        <v>0</v>
      </c>
      <c r="S619">
        <v>30000</v>
      </c>
      <c r="T619">
        <v>0</v>
      </c>
      <c r="U619">
        <v>0</v>
      </c>
      <c r="AB619" t="s">
        <v>1628</v>
      </c>
      <c r="AC619" t="s">
        <v>1629</v>
      </c>
      <c r="AD619" t="s">
        <v>1629</v>
      </c>
      <c r="AE619" t="s">
        <v>165</v>
      </c>
      <c r="AL619">
        <v>20</v>
      </c>
      <c r="AM619">
        <v>43087</v>
      </c>
      <c r="AN619">
        <v>43150</v>
      </c>
      <c r="AP619">
        <v>43154</v>
      </c>
      <c r="AQ619">
        <v>43155</v>
      </c>
      <c r="AR619">
        <v>39083</v>
      </c>
      <c r="AT619">
        <v>0</v>
      </c>
      <c r="AU619" t="s">
        <v>2</v>
      </c>
      <c r="AV619" t="s">
        <v>10</v>
      </c>
      <c r="AW619" s="65" t="s">
        <v>642</v>
      </c>
      <c r="AX619" t="s">
        <v>2629</v>
      </c>
    </row>
    <row r="620" spans="1:51" x14ac:dyDescent="0.25">
      <c r="A620" t="s">
        <v>17</v>
      </c>
      <c r="B620" t="s">
        <v>54</v>
      </c>
      <c r="C620" t="s">
        <v>972</v>
      </c>
      <c r="D620" t="s">
        <v>972</v>
      </c>
      <c r="E620" t="s">
        <v>190</v>
      </c>
      <c r="F620" t="s">
        <v>1630</v>
      </c>
      <c r="G620" t="s">
        <v>1631</v>
      </c>
      <c r="H620" t="s">
        <v>1632</v>
      </c>
      <c r="I620" t="s">
        <v>58</v>
      </c>
      <c r="J620" t="s">
        <v>28</v>
      </c>
      <c r="K620">
        <v>10</v>
      </c>
      <c r="M620">
        <v>0</v>
      </c>
      <c r="N620">
        <v>160000</v>
      </c>
      <c r="O620">
        <v>60000</v>
      </c>
      <c r="P620">
        <v>0</v>
      </c>
      <c r="Q620">
        <v>70000</v>
      </c>
      <c r="R620">
        <v>20000</v>
      </c>
      <c r="S620">
        <v>0</v>
      </c>
      <c r="T620">
        <v>0</v>
      </c>
      <c r="U620">
        <v>10000</v>
      </c>
      <c r="V620">
        <v>54000</v>
      </c>
      <c r="W620">
        <v>43076</v>
      </c>
      <c r="X620">
        <v>38000</v>
      </c>
      <c r="Y620">
        <v>75955</v>
      </c>
      <c r="AA620">
        <v>0</v>
      </c>
      <c r="AB620">
        <v>0</v>
      </c>
      <c r="AC620" t="s">
        <v>1633</v>
      </c>
      <c r="AD620">
        <v>0</v>
      </c>
      <c r="AE620">
        <v>0</v>
      </c>
      <c r="AF620">
        <v>0</v>
      </c>
      <c r="AG620">
        <v>0</v>
      </c>
      <c r="AH620">
        <v>0</v>
      </c>
      <c r="AJ620" t="s">
        <v>2505</v>
      </c>
      <c r="AK620" t="s">
        <v>1634</v>
      </c>
      <c r="AL620">
        <v>3</v>
      </c>
      <c r="AM620">
        <v>43141</v>
      </c>
      <c r="AN620">
        <v>43151</v>
      </c>
      <c r="AP620">
        <v>43154</v>
      </c>
      <c r="AQ620">
        <v>43157</v>
      </c>
      <c r="AR620">
        <v>43154</v>
      </c>
      <c r="AT620">
        <v>0.5</v>
      </c>
      <c r="AU620" t="s">
        <v>3</v>
      </c>
      <c r="AV620" t="s">
        <v>10</v>
      </c>
      <c r="AW620" t="s">
        <v>1635</v>
      </c>
      <c r="AX620" t="s">
        <v>2630</v>
      </c>
      <c r="AY620" t="s">
        <v>2631</v>
      </c>
    </row>
    <row r="621" spans="1:51" x14ac:dyDescent="0.25">
      <c r="A621" t="s">
        <v>17</v>
      </c>
      <c r="B621" t="s">
        <v>54</v>
      </c>
      <c r="C621" t="s">
        <v>973</v>
      </c>
      <c r="D621" t="s">
        <v>973</v>
      </c>
      <c r="E621" t="s">
        <v>1636</v>
      </c>
      <c r="F621" t="s">
        <v>207</v>
      </c>
      <c r="G621" t="s">
        <v>1637</v>
      </c>
      <c r="H621" t="s">
        <v>1638</v>
      </c>
      <c r="I621" t="s">
        <v>58</v>
      </c>
      <c r="J621" t="s">
        <v>156</v>
      </c>
      <c r="K621">
        <v>13</v>
      </c>
      <c r="M621">
        <v>150000</v>
      </c>
      <c r="N621">
        <v>300000</v>
      </c>
      <c r="O621">
        <v>150000</v>
      </c>
      <c r="P621">
        <v>0</v>
      </c>
      <c r="Q621">
        <v>150000</v>
      </c>
      <c r="R621">
        <v>0</v>
      </c>
      <c r="S621">
        <v>0</v>
      </c>
      <c r="T621">
        <v>0</v>
      </c>
      <c r="U621" t="s">
        <v>1011</v>
      </c>
      <c r="AA621">
        <v>0</v>
      </c>
      <c r="AB621">
        <v>0</v>
      </c>
      <c r="AC621">
        <v>0</v>
      </c>
      <c r="AD621">
        <v>0</v>
      </c>
      <c r="AE621">
        <v>0</v>
      </c>
      <c r="AF621">
        <v>0</v>
      </c>
      <c r="AG621">
        <v>0</v>
      </c>
      <c r="AH621">
        <v>0</v>
      </c>
      <c r="AJ621" t="s">
        <v>2506</v>
      </c>
      <c r="AL621">
        <v>5</v>
      </c>
      <c r="AM621">
        <v>42736</v>
      </c>
      <c r="AP621">
        <v>43105</v>
      </c>
      <c r="AQ621">
        <v>43151</v>
      </c>
      <c r="AR621">
        <v>42401</v>
      </c>
      <c r="AT621">
        <v>0.5</v>
      </c>
      <c r="AU621" t="s">
        <v>2</v>
      </c>
      <c r="AV621" t="s">
        <v>10</v>
      </c>
      <c r="AW621" t="s">
        <v>1012</v>
      </c>
    </row>
    <row r="622" spans="1:51" x14ac:dyDescent="0.25">
      <c r="A622" t="s">
        <v>17</v>
      </c>
      <c r="B622" t="s">
        <v>54</v>
      </c>
      <c r="C622" t="s">
        <v>974</v>
      </c>
      <c r="D622" t="s">
        <v>974</v>
      </c>
      <c r="E622" t="s">
        <v>1639</v>
      </c>
      <c r="F622" t="s">
        <v>1640</v>
      </c>
      <c r="G622" t="s">
        <v>1641</v>
      </c>
      <c r="H622" t="s">
        <v>1642</v>
      </c>
      <c r="I622" t="s">
        <v>58</v>
      </c>
      <c r="J622" t="s">
        <v>156</v>
      </c>
      <c r="K622" t="s">
        <v>1008</v>
      </c>
      <c r="M622">
        <v>200000</v>
      </c>
      <c r="N622">
        <v>200000</v>
      </c>
      <c r="O622">
        <v>0</v>
      </c>
      <c r="P622">
        <v>200000</v>
      </c>
      <c r="Q622">
        <v>0</v>
      </c>
      <c r="R622">
        <v>0</v>
      </c>
      <c r="S622">
        <v>0</v>
      </c>
      <c r="T622">
        <v>0</v>
      </c>
      <c r="U622">
        <v>0</v>
      </c>
      <c r="AA622">
        <v>0</v>
      </c>
      <c r="AB622">
        <v>0</v>
      </c>
      <c r="AC622">
        <v>0</v>
      </c>
      <c r="AD622">
        <v>0</v>
      </c>
      <c r="AE622">
        <v>0</v>
      </c>
      <c r="AH622">
        <v>0</v>
      </c>
      <c r="AJ622" t="s">
        <v>2632</v>
      </c>
      <c r="AL622">
        <v>0</v>
      </c>
      <c r="AM622" t="s">
        <v>1013</v>
      </c>
      <c r="AP622">
        <v>43160</v>
      </c>
      <c r="AR622">
        <v>41671</v>
      </c>
      <c r="AT622">
        <v>0.5</v>
      </c>
      <c r="AU622" t="s">
        <v>2</v>
      </c>
      <c r="AV622" t="s">
        <v>89</v>
      </c>
      <c r="AW622" t="s">
        <v>2633</v>
      </c>
      <c r="AX622" t="s">
        <v>2634</v>
      </c>
    </row>
    <row r="623" spans="1:51" x14ac:dyDescent="0.25">
      <c r="A623" t="s">
        <v>17</v>
      </c>
      <c r="B623" t="s">
        <v>54</v>
      </c>
      <c r="C623" t="s">
        <v>106</v>
      </c>
      <c r="D623" t="s">
        <v>106</v>
      </c>
      <c r="E623" t="s">
        <v>1643</v>
      </c>
      <c r="F623" t="s">
        <v>1644</v>
      </c>
      <c r="G623" t="s">
        <v>1645</v>
      </c>
      <c r="H623" t="s">
        <v>232</v>
      </c>
      <c r="I623" t="s">
        <v>58</v>
      </c>
      <c r="J623" t="s">
        <v>156</v>
      </c>
      <c r="K623">
        <v>40</v>
      </c>
      <c r="M623">
        <v>0</v>
      </c>
      <c r="N623">
        <v>600000</v>
      </c>
      <c r="O623">
        <v>0</v>
      </c>
      <c r="P623">
        <v>0</v>
      </c>
      <c r="Q623">
        <v>600000</v>
      </c>
      <c r="R623">
        <v>0</v>
      </c>
      <c r="S623">
        <v>0</v>
      </c>
      <c r="T623">
        <v>0</v>
      </c>
      <c r="U623">
        <v>0</v>
      </c>
      <c r="V623" t="s">
        <v>1646</v>
      </c>
      <c r="AA623">
        <v>0</v>
      </c>
      <c r="AB623">
        <v>0</v>
      </c>
      <c r="AC623">
        <v>0</v>
      </c>
      <c r="AD623">
        <v>0</v>
      </c>
      <c r="AE623">
        <v>0</v>
      </c>
      <c r="AF623">
        <v>0</v>
      </c>
      <c r="AG623">
        <v>0</v>
      </c>
      <c r="AH623">
        <v>0</v>
      </c>
      <c r="AJ623" t="s">
        <v>2507</v>
      </c>
      <c r="AK623" t="s">
        <v>1647</v>
      </c>
      <c r="AL623">
        <v>4</v>
      </c>
      <c r="AM623">
        <v>43009</v>
      </c>
      <c r="AN623">
        <v>43120</v>
      </c>
      <c r="AO623">
        <v>43146</v>
      </c>
      <c r="AP623">
        <v>43154</v>
      </c>
      <c r="AQ623">
        <v>43157</v>
      </c>
      <c r="AR623">
        <v>43143</v>
      </c>
      <c r="AT623">
        <v>0.8</v>
      </c>
      <c r="AU623" t="s">
        <v>3</v>
      </c>
      <c r="AV623" t="s">
        <v>89</v>
      </c>
      <c r="AW623" s="65" t="s">
        <v>642</v>
      </c>
      <c r="AX623" t="s">
        <v>2635</v>
      </c>
    </row>
    <row r="624" spans="1:51" x14ac:dyDescent="0.25">
      <c r="A624" t="s">
        <v>17</v>
      </c>
      <c r="B624" t="s">
        <v>54</v>
      </c>
      <c r="C624" t="s">
        <v>975</v>
      </c>
      <c r="D624" t="s">
        <v>975</v>
      </c>
      <c r="E624" t="s">
        <v>1648</v>
      </c>
      <c r="F624" t="s">
        <v>1649</v>
      </c>
      <c r="G624" t="s">
        <v>1650</v>
      </c>
      <c r="H624" t="s">
        <v>1651</v>
      </c>
      <c r="I624" t="s">
        <v>1652</v>
      </c>
      <c r="J624" t="s">
        <v>36</v>
      </c>
      <c r="K624">
        <v>30</v>
      </c>
      <c r="M624">
        <v>220000</v>
      </c>
      <c r="N624">
        <v>320000</v>
      </c>
      <c r="O624">
        <v>220000</v>
      </c>
      <c r="P624">
        <v>0</v>
      </c>
      <c r="Q624">
        <v>50000</v>
      </c>
      <c r="R624">
        <v>0</v>
      </c>
      <c r="S624">
        <v>30000</v>
      </c>
      <c r="T624">
        <v>0</v>
      </c>
      <c r="U624">
        <v>20000</v>
      </c>
      <c r="AA624">
        <v>0</v>
      </c>
      <c r="AB624">
        <v>0</v>
      </c>
      <c r="AC624">
        <v>0</v>
      </c>
      <c r="AD624">
        <v>0</v>
      </c>
      <c r="AE624">
        <v>0</v>
      </c>
      <c r="AF624">
        <v>0</v>
      </c>
      <c r="AG624">
        <v>0</v>
      </c>
      <c r="AH624">
        <v>0</v>
      </c>
      <c r="AL624">
        <v>0</v>
      </c>
      <c r="AM624" t="s">
        <v>1013</v>
      </c>
      <c r="AP624">
        <v>43160</v>
      </c>
      <c r="AR624">
        <v>41671</v>
      </c>
      <c r="AT624">
        <v>1</v>
      </c>
      <c r="AU624" t="s">
        <v>4</v>
      </c>
      <c r="AV624" t="s">
        <v>10</v>
      </c>
      <c r="AW624" s="65" t="s">
        <v>1016</v>
      </c>
      <c r="AX624" t="s">
        <v>2508</v>
      </c>
    </row>
    <row r="625" spans="1:50" x14ac:dyDescent="0.25">
      <c r="A625" t="s">
        <v>17</v>
      </c>
      <c r="B625" t="s">
        <v>54</v>
      </c>
      <c r="C625" t="s">
        <v>124</v>
      </c>
      <c r="D625" t="s">
        <v>124</v>
      </c>
      <c r="E625" t="s">
        <v>1653</v>
      </c>
      <c r="F625" t="s">
        <v>204</v>
      </c>
      <c r="G625" t="s">
        <v>183</v>
      </c>
      <c r="H625" t="s">
        <v>1654</v>
      </c>
      <c r="I625" t="s">
        <v>58</v>
      </c>
      <c r="J625" t="s">
        <v>161</v>
      </c>
      <c r="K625">
        <v>16</v>
      </c>
      <c r="M625">
        <v>0</v>
      </c>
      <c r="N625">
        <v>310000</v>
      </c>
      <c r="O625">
        <v>30000</v>
      </c>
      <c r="P625">
        <v>270000</v>
      </c>
      <c r="Q625">
        <v>0</v>
      </c>
      <c r="R625">
        <v>0</v>
      </c>
      <c r="S625">
        <v>0</v>
      </c>
      <c r="T625">
        <v>0</v>
      </c>
      <c r="U625">
        <v>10000</v>
      </c>
      <c r="AA625">
        <v>0</v>
      </c>
      <c r="AB625">
        <v>0</v>
      </c>
      <c r="AC625">
        <v>0</v>
      </c>
      <c r="AD625">
        <v>0</v>
      </c>
      <c r="AE625">
        <v>0</v>
      </c>
      <c r="AG625">
        <v>0</v>
      </c>
      <c r="AH625">
        <v>0</v>
      </c>
      <c r="AL625">
        <v>2</v>
      </c>
      <c r="AM625">
        <v>42926</v>
      </c>
      <c r="AP625">
        <v>43073</v>
      </c>
      <c r="AQ625">
        <v>43088</v>
      </c>
      <c r="AR625">
        <v>42430</v>
      </c>
      <c r="AT625">
        <v>0.5</v>
      </c>
      <c r="AU625" t="s">
        <v>1</v>
      </c>
      <c r="AV625" t="s">
        <v>11</v>
      </c>
      <c r="AW625" t="s">
        <v>1014</v>
      </c>
    </row>
    <row r="626" spans="1:50" x14ac:dyDescent="0.25">
      <c r="A626" t="s">
        <v>17</v>
      </c>
      <c r="B626" t="s">
        <v>54</v>
      </c>
      <c r="C626" t="s">
        <v>109</v>
      </c>
      <c r="D626" t="s">
        <v>109</v>
      </c>
      <c r="E626" t="s">
        <v>195</v>
      </c>
      <c r="F626" t="s">
        <v>210</v>
      </c>
      <c r="G626" t="s">
        <v>172</v>
      </c>
      <c r="H626" t="s">
        <v>235</v>
      </c>
      <c r="I626" t="s">
        <v>58</v>
      </c>
      <c r="J626" t="s">
        <v>36</v>
      </c>
      <c r="K626">
        <v>20</v>
      </c>
      <c r="M626">
        <v>0</v>
      </c>
      <c r="N626">
        <v>400000</v>
      </c>
      <c r="O626">
        <v>380000</v>
      </c>
      <c r="P626">
        <v>0</v>
      </c>
      <c r="Q626">
        <v>0</v>
      </c>
      <c r="R626">
        <v>0</v>
      </c>
      <c r="S626">
        <v>0</v>
      </c>
      <c r="T626">
        <v>0</v>
      </c>
      <c r="U626">
        <v>20000</v>
      </c>
      <c r="AA626">
        <v>0</v>
      </c>
      <c r="AB626" t="s">
        <v>166</v>
      </c>
      <c r="AC626" t="s">
        <v>166</v>
      </c>
      <c r="AD626">
        <v>0</v>
      </c>
      <c r="AE626" t="s">
        <v>166</v>
      </c>
      <c r="AG626">
        <v>0</v>
      </c>
      <c r="AH626">
        <v>0</v>
      </c>
      <c r="AJ626" t="s">
        <v>2509</v>
      </c>
      <c r="AL626">
        <v>8</v>
      </c>
      <c r="AM626">
        <v>42969</v>
      </c>
      <c r="AN626">
        <v>43150</v>
      </c>
      <c r="AP626">
        <v>43073</v>
      </c>
      <c r="AQ626">
        <v>43088</v>
      </c>
      <c r="AR626">
        <v>40179</v>
      </c>
      <c r="AT626">
        <v>0.5</v>
      </c>
      <c r="AU626" t="s">
        <v>1</v>
      </c>
      <c r="AV626" t="s">
        <v>11</v>
      </c>
      <c r="AW626" t="s">
        <v>1015</v>
      </c>
      <c r="AX626" t="s">
        <v>1020</v>
      </c>
    </row>
    <row r="627" spans="1:50" x14ac:dyDescent="0.25">
      <c r="A627" t="s">
        <v>17</v>
      </c>
      <c r="B627" t="s">
        <v>54</v>
      </c>
      <c r="C627" t="s">
        <v>102</v>
      </c>
      <c r="D627" t="s">
        <v>102</v>
      </c>
      <c r="E627" t="s">
        <v>189</v>
      </c>
      <c r="F627" t="s">
        <v>204</v>
      </c>
      <c r="G627" t="s">
        <v>168</v>
      </c>
      <c r="H627" t="s">
        <v>228</v>
      </c>
      <c r="I627" t="s">
        <v>58</v>
      </c>
      <c r="J627" t="s">
        <v>36</v>
      </c>
      <c r="K627">
        <v>15</v>
      </c>
      <c r="M627">
        <v>150000</v>
      </c>
      <c r="N627">
        <v>300000</v>
      </c>
      <c r="O627">
        <v>0</v>
      </c>
      <c r="P627">
        <v>290000</v>
      </c>
      <c r="Q627">
        <v>10000</v>
      </c>
      <c r="R627">
        <v>0</v>
      </c>
      <c r="S627">
        <v>0</v>
      </c>
      <c r="T627">
        <v>0</v>
      </c>
      <c r="U627">
        <v>0</v>
      </c>
      <c r="AA627">
        <v>0</v>
      </c>
      <c r="AB627" t="s">
        <v>162</v>
      </c>
      <c r="AC627" t="s">
        <v>162</v>
      </c>
      <c r="AD627">
        <v>0</v>
      </c>
      <c r="AE627" t="s">
        <v>162</v>
      </c>
      <c r="AG627">
        <v>0</v>
      </c>
      <c r="AH627">
        <v>0</v>
      </c>
      <c r="AL627">
        <v>14</v>
      </c>
      <c r="AM627">
        <v>43087</v>
      </c>
      <c r="AN627">
        <v>43153</v>
      </c>
      <c r="AO627">
        <v>43174</v>
      </c>
      <c r="AP627">
        <v>43174</v>
      </c>
      <c r="AQ627">
        <v>43088</v>
      </c>
      <c r="AR627">
        <v>42005</v>
      </c>
      <c r="AT627">
        <v>1</v>
      </c>
      <c r="AU627" t="s">
        <v>4</v>
      </c>
      <c r="AV627" t="s">
        <v>10</v>
      </c>
      <c r="AW627" s="65" t="s">
        <v>642</v>
      </c>
      <c r="AX627" t="s">
        <v>1655</v>
      </c>
    </row>
    <row r="628" spans="1:50" x14ac:dyDescent="0.25">
      <c r="A628" t="s">
        <v>17</v>
      </c>
      <c r="B628" t="s">
        <v>54</v>
      </c>
      <c r="C628" t="s">
        <v>129</v>
      </c>
      <c r="D628" t="s">
        <v>129</v>
      </c>
      <c r="AA628">
        <v>0</v>
      </c>
      <c r="AD628">
        <v>0</v>
      </c>
      <c r="AG628">
        <v>0</v>
      </c>
      <c r="AH628">
        <v>0</v>
      </c>
      <c r="AQ628">
        <v>15</v>
      </c>
      <c r="AU628" t="s">
        <v>1</v>
      </c>
    </row>
    <row r="629" spans="1:50" x14ac:dyDescent="0.25">
      <c r="A629" t="s">
        <v>17</v>
      </c>
      <c r="B629" t="s">
        <v>54</v>
      </c>
      <c r="C629" t="s">
        <v>115</v>
      </c>
      <c r="D629" t="s">
        <v>115</v>
      </c>
      <c r="E629" t="s">
        <v>200</v>
      </c>
      <c r="F629" t="s">
        <v>1649</v>
      </c>
      <c r="G629" t="s">
        <v>178</v>
      </c>
      <c r="H629" t="s">
        <v>1656</v>
      </c>
      <c r="I629" t="s">
        <v>186</v>
      </c>
      <c r="J629" t="s">
        <v>156</v>
      </c>
      <c r="K629">
        <v>7</v>
      </c>
      <c r="M629">
        <v>0</v>
      </c>
      <c r="N629">
        <v>180000</v>
      </c>
      <c r="O629">
        <v>150000</v>
      </c>
      <c r="P629">
        <v>0</v>
      </c>
      <c r="Q629">
        <v>0</v>
      </c>
      <c r="R629">
        <v>0</v>
      </c>
      <c r="S629">
        <v>0</v>
      </c>
      <c r="T629">
        <v>0</v>
      </c>
      <c r="U629">
        <v>10000</v>
      </c>
      <c r="AA629">
        <v>0</v>
      </c>
      <c r="AB629">
        <v>0</v>
      </c>
      <c r="AC629">
        <v>0</v>
      </c>
      <c r="AD629">
        <v>0</v>
      </c>
      <c r="AE629">
        <v>0</v>
      </c>
      <c r="AG629">
        <v>0</v>
      </c>
      <c r="AH629">
        <v>0</v>
      </c>
      <c r="AL629">
        <v>3</v>
      </c>
      <c r="AM629" t="s">
        <v>1013</v>
      </c>
      <c r="AP629">
        <v>43073</v>
      </c>
      <c r="AQ629">
        <v>43088</v>
      </c>
      <c r="AR629">
        <v>40179</v>
      </c>
      <c r="AT629">
        <v>0.5</v>
      </c>
      <c r="AU629" t="s">
        <v>1</v>
      </c>
      <c r="AV629" t="s">
        <v>11</v>
      </c>
      <c r="AW629" t="s">
        <v>1016</v>
      </c>
    </row>
    <row r="630" spans="1:50" x14ac:dyDescent="0.25">
      <c r="A630" t="s">
        <v>17</v>
      </c>
      <c r="B630" t="s">
        <v>54</v>
      </c>
      <c r="C630" t="s">
        <v>976</v>
      </c>
      <c r="D630" t="s">
        <v>976</v>
      </c>
      <c r="E630" t="s">
        <v>993</v>
      </c>
      <c r="F630" t="s">
        <v>204</v>
      </c>
      <c r="G630" t="s">
        <v>1657</v>
      </c>
      <c r="H630" t="s">
        <v>1658</v>
      </c>
      <c r="I630" t="s">
        <v>58</v>
      </c>
      <c r="J630" t="s">
        <v>29</v>
      </c>
      <c r="K630">
        <v>17</v>
      </c>
      <c r="M630">
        <v>320000</v>
      </c>
      <c r="N630">
        <v>350000</v>
      </c>
      <c r="O630">
        <v>100000</v>
      </c>
      <c r="P630">
        <v>200000</v>
      </c>
      <c r="Q630">
        <v>0</v>
      </c>
      <c r="R630">
        <v>0</v>
      </c>
      <c r="S630">
        <v>0</v>
      </c>
      <c r="T630">
        <v>0</v>
      </c>
      <c r="U630">
        <v>20000</v>
      </c>
      <c r="AA630">
        <v>0</v>
      </c>
      <c r="AB630">
        <v>0</v>
      </c>
      <c r="AC630">
        <v>0</v>
      </c>
      <c r="AD630">
        <v>0</v>
      </c>
      <c r="AE630">
        <v>0</v>
      </c>
      <c r="AG630">
        <v>0</v>
      </c>
      <c r="AH630">
        <v>0</v>
      </c>
      <c r="AL630">
        <v>8</v>
      </c>
      <c r="AM630" t="s">
        <v>1659</v>
      </c>
      <c r="AN630">
        <v>43119</v>
      </c>
      <c r="AP630">
        <v>43175</v>
      </c>
      <c r="AQ630" t="s">
        <v>2636</v>
      </c>
      <c r="AR630">
        <v>41306</v>
      </c>
      <c r="AT630">
        <v>1</v>
      </c>
      <c r="AU630" t="s">
        <v>4</v>
      </c>
      <c r="AV630" t="s">
        <v>10</v>
      </c>
      <c r="AW630" t="s">
        <v>1017</v>
      </c>
    </row>
    <row r="631" spans="1:50" x14ac:dyDescent="0.25">
      <c r="A631" t="s">
        <v>17</v>
      </c>
      <c r="B631" t="s">
        <v>54</v>
      </c>
      <c r="C631" t="s">
        <v>977</v>
      </c>
      <c r="D631" t="s">
        <v>977</v>
      </c>
      <c r="E631" t="s">
        <v>346</v>
      </c>
      <c r="F631" t="s">
        <v>204</v>
      </c>
      <c r="G631" t="s">
        <v>1660</v>
      </c>
      <c r="H631" t="s">
        <v>1661</v>
      </c>
      <c r="I631" t="s">
        <v>1617</v>
      </c>
      <c r="J631" t="s">
        <v>28</v>
      </c>
      <c r="K631" t="s">
        <v>1009</v>
      </c>
      <c r="M631">
        <v>0</v>
      </c>
      <c r="N631">
        <v>200000</v>
      </c>
      <c r="O631">
        <v>200000</v>
      </c>
      <c r="P631">
        <v>0</v>
      </c>
      <c r="Q631">
        <v>0</v>
      </c>
      <c r="R631">
        <v>0</v>
      </c>
      <c r="S631">
        <v>0</v>
      </c>
      <c r="T631">
        <v>0</v>
      </c>
      <c r="U631">
        <v>0</v>
      </c>
      <c r="AA631">
        <v>0</v>
      </c>
      <c r="AB631">
        <v>0</v>
      </c>
      <c r="AC631">
        <v>0</v>
      </c>
      <c r="AD631">
        <v>0</v>
      </c>
      <c r="AE631">
        <v>0</v>
      </c>
      <c r="AG631">
        <v>0</v>
      </c>
      <c r="AH631">
        <v>0</v>
      </c>
      <c r="AJ631" t="s">
        <v>2510</v>
      </c>
      <c r="AL631">
        <v>0</v>
      </c>
      <c r="AM631" t="s">
        <v>1013</v>
      </c>
      <c r="AP631">
        <v>43073</v>
      </c>
      <c r="AQ631">
        <v>43088</v>
      </c>
      <c r="AR631">
        <v>41307</v>
      </c>
      <c r="AT631">
        <v>0.8</v>
      </c>
      <c r="AU631" t="s">
        <v>2</v>
      </c>
      <c r="AV631" t="s">
        <v>89</v>
      </c>
      <c r="AW631" t="s">
        <v>1016</v>
      </c>
    </row>
    <row r="632" spans="1:50" x14ac:dyDescent="0.25">
      <c r="A632" t="s">
        <v>17</v>
      </c>
      <c r="B632" t="s">
        <v>54</v>
      </c>
      <c r="C632" t="s">
        <v>111</v>
      </c>
      <c r="D632" t="s">
        <v>111</v>
      </c>
      <c r="E632" t="s">
        <v>1662</v>
      </c>
      <c r="F632" t="s">
        <v>207</v>
      </c>
      <c r="G632" t="s">
        <v>174</v>
      </c>
      <c r="H632" t="s">
        <v>1663</v>
      </c>
      <c r="I632" t="s">
        <v>58</v>
      </c>
      <c r="J632" t="s">
        <v>156</v>
      </c>
      <c r="K632">
        <v>47</v>
      </c>
      <c r="M632">
        <v>0</v>
      </c>
      <c r="N632">
        <v>1100000</v>
      </c>
      <c r="O632">
        <v>800000</v>
      </c>
      <c r="P632">
        <v>0</v>
      </c>
      <c r="Q632">
        <v>0</v>
      </c>
      <c r="R632">
        <v>0</v>
      </c>
      <c r="S632">
        <v>0</v>
      </c>
      <c r="T632">
        <v>0</v>
      </c>
      <c r="U632">
        <v>300000</v>
      </c>
      <c r="AA632">
        <v>0</v>
      </c>
      <c r="AB632">
        <v>0</v>
      </c>
      <c r="AC632">
        <v>0</v>
      </c>
      <c r="AD632">
        <v>0</v>
      </c>
      <c r="AE632">
        <v>0</v>
      </c>
      <c r="AG632">
        <v>0</v>
      </c>
      <c r="AH632">
        <v>0</v>
      </c>
      <c r="AJ632" t="s">
        <v>2511</v>
      </c>
      <c r="AK632" t="s">
        <v>1664</v>
      </c>
      <c r="AL632">
        <v>5</v>
      </c>
      <c r="AM632">
        <v>2014</v>
      </c>
      <c r="AN632">
        <v>43151</v>
      </c>
      <c r="AO632">
        <v>43173</v>
      </c>
      <c r="AP632">
        <v>42445</v>
      </c>
      <c r="AQ632">
        <v>43157</v>
      </c>
      <c r="AR632">
        <v>41974</v>
      </c>
      <c r="AT632">
        <v>0.5</v>
      </c>
      <c r="AU632" t="s">
        <v>1</v>
      </c>
      <c r="AV632" t="s">
        <v>11</v>
      </c>
      <c r="AW632" t="s">
        <v>345</v>
      </c>
      <c r="AX632" t="s">
        <v>2637</v>
      </c>
    </row>
    <row r="633" spans="1:50" x14ac:dyDescent="0.25">
      <c r="A633" t="s">
        <v>17</v>
      </c>
      <c r="B633" t="s">
        <v>54</v>
      </c>
      <c r="C633" t="s">
        <v>152</v>
      </c>
      <c r="D633" t="s">
        <v>152</v>
      </c>
      <c r="E633" t="s">
        <v>200</v>
      </c>
      <c r="F633" t="s">
        <v>204</v>
      </c>
      <c r="G633" t="s">
        <v>1665</v>
      </c>
      <c r="H633" t="s">
        <v>1666</v>
      </c>
      <c r="I633" t="s">
        <v>58</v>
      </c>
      <c r="J633" t="s">
        <v>35</v>
      </c>
      <c r="K633">
        <v>17</v>
      </c>
      <c r="M633">
        <v>0</v>
      </c>
      <c r="N633">
        <v>150000</v>
      </c>
      <c r="O633">
        <v>150000</v>
      </c>
      <c r="P633">
        <v>0</v>
      </c>
      <c r="Q633">
        <v>0</v>
      </c>
      <c r="R633">
        <v>0</v>
      </c>
      <c r="S633">
        <v>0</v>
      </c>
      <c r="T633">
        <v>0</v>
      </c>
      <c r="U633">
        <v>0</v>
      </c>
      <c r="AA633">
        <v>0</v>
      </c>
      <c r="AB633">
        <v>0</v>
      </c>
      <c r="AC633">
        <v>0</v>
      </c>
      <c r="AD633">
        <v>0</v>
      </c>
      <c r="AE633">
        <v>0</v>
      </c>
      <c r="AG633">
        <v>0</v>
      </c>
      <c r="AH633">
        <v>0</v>
      </c>
      <c r="AL633">
        <v>3</v>
      </c>
      <c r="AM633">
        <v>2013</v>
      </c>
      <c r="AP633">
        <v>43073</v>
      </c>
      <c r="AQ633">
        <v>43088</v>
      </c>
      <c r="AR633">
        <v>41306</v>
      </c>
      <c r="AT633">
        <v>0.5</v>
      </c>
      <c r="AU633" t="s">
        <v>1</v>
      </c>
      <c r="AV633" t="s">
        <v>11</v>
      </c>
      <c r="AW633" t="s">
        <v>344</v>
      </c>
    </row>
    <row r="634" spans="1:50" x14ac:dyDescent="0.25">
      <c r="A634" t="s">
        <v>17</v>
      </c>
      <c r="B634" t="s">
        <v>54</v>
      </c>
      <c r="C634" t="s">
        <v>978</v>
      </c>
      <c r="D634" t="s">
        <v>978</v>
      </c>
      <c r="E634" t="s">
        <v>994</v>
      </c>
      <c r="F634" t="s">
        <v>301</v>
      </c>
      <c r="H634" t="s">
        <v>1001</v>
      </c>
      <c r="I634" t="s">
        <v>58</v>
      </c>
      <c r="J634" t="s">
        <v>36</v>
      </c>
      <c r="N634">
        <v>2700000</v>
      </c>
      <c r="Q634">
        <v>1900000</v>
      </c>
      <c r="R634">
        <v>500000</v>
      </c>
      <c r="U634">
        <v>300000</v>
      </c>
      <c r="AA634">
        <v>0</v>
      </c>
      <c r="AB634">
        <v>0</v>
      </c>
      <c r="AC634">
        <v>0</v>
      </c>
      <c r="AD634">
        <v>0</v>
      </c>
      <c r="AE634">
        <v>0</v>
      </c>
      <c r="AG634">
        <v>0</v>
      </c>
      <c r="AH634">
        <v>0</v>
      </c>
      <c r="AL634">
        <v>2</v>
      </c>
      <c r="AM634">
        <v>2015</v>
      </c>
      <c r="AQ634">
        <v>15</v>
      </c>
      <c r="AR634">
        <v>41315</v>
      </c>
      <c r="AU634" t="s">
        <v>1</v>
      </c>
      <c r="AV634" t="s">
        <v>11</v>
      </c>
      <c r="AW634" s="65" t="s">
        <v>642</v>
      </c>
    </row>
    <row r="635" spans="1:50" x14ac:dyDescent="0.25">
      <c r="A635" t="s">
        <v>17</v>
      </c>
      <c r="B635" t="s">
        <v>54</v>
      </c>
      <c r="C635" t="s">
        <v>130</v>
      </c>
      <c r="D635" t="s">
        <v>130</v>
      </c>
      <c r="E635" t="s">
        <v>196</v>
      </c>
      <c r="F635" t="s">
        <v>1667</v>
      </c>
      <c r="G635" t="s">
        <v>217</v>
      </c>
      <c r="H635" t="s">
        <v>1668</v>
      </c>
      <c r="I635" t="s">
        <v>58</v>
      </c>
      <c r="J635" t="s">
        <v>156</v>
      </c>
      <c r="K635">
        <v>4</v>
      </c>
      <c r="M635">
        <v>0</v>
      </c>
      <c r="N635">
        <v>150000</v>
      </c>
      <c r="O635" t="s">
        <v>1669</v>
      </c>
      <c r="P635">
        <v>0</v>
      </c>
      <c r="Q635">
        <v>0</v>
      </c>
      <c r="R635">
        <v>0</v>
      </c>
      <c r="S635">
        <v>0</v>
      </c>
      <c r="T635">
        <v>0</v>
      </c>
      <c r="U635">
        <v>0</v>
      </c>
      <c r="AA635">
        <v>0</v>
      </c>
      <c r="AB635">
        <v>0</v>
      </c>
      <c r="AC635">
        <v>0</v>
      </c>
      <c r="AD635">
        <v>0</v>
      </c>
      <c r="AE635">
        <v>0</v>
      </c>
      <c r="AG635">
        <v>0</v>
      </c>
      <c r="AH635">
        <v>0</v>
      </c>
      <c r="AL635">
        <v>6</v>
      </c>
      <c r="AP635">
        <v>43073</v>
      </c>
      <c r="AQ635">
        <v>43088</v>
      </c>
      <c r="AR635">
        <v>41315</v>
      </c>
      <c r="AT635">
        <v>0.5</v>
      </c>
      <c r="AU635" t="s">
        <v>1</v>
      </c>
      <c r="AV635" t="s">
        <v>11</v>
      </c>
      <c r="AW635" t="s">
        <v>1016</v>
      </c>
    </row>
    <row r="636" spans="1:50" x14ac:dyDescent="0.25">
      <c r="A636" t="s">
        <v>17</v>
      </c>
      <c r="B636" t="s">
        <v>54</v>
      </c>
      <c r="C636" t="s">
        <v>119</v>
      </c>
      <c r="D636" t="s">
        <v>119</v>
      </c>
      <c r="E636" t="s">
        <v>1670</v>
      </c>
      <c r="F636" t="s">
        <v>1671</v>
      </c>
      <c r="G636" t="s">
        <v>181</v>
      </c>
      <c r="H636" t="s">
        <v>1672</v>
      </c>
      <c r="I636" t="s">
        <v>187</v>
      </c>
      <c r="J636" t="s">
        <v>39</v>
      </c>
      <c r="K636">
        <v>12</v>
      </c>
      <c r="M636">
        <v>450000</v>
      </c>
      <c r="N636">
        <v>700000</v>
      </c>
      <c r="O636">
        <v>600000</v>
      </c>
      <c r="R636">
        <v>0</v>
      </c>
      <c r="S636">
        <v>0</v>
      </c>
      <c r="T636">
        <v>0</v>
      </c>
      <c r="U636">
        <v>100000</v>
      </c>
      <c r="AA636">
        <v>0</v>
      </c>
      <c r="AB636">
        <v>0</v>
      </c>
      <c r="AC636">
        <v>0</v>
      </c>
      <c r="AD636">
        <v>0</v>
      </c>
      <c r="AE636">
        <v>0</v>
      </c>
      <c r="AG636">
        <v>0</v>
      </c>
      <c r="AH636">
        <v>0</v>
      </c>
      <c r="AL636">
        <v>5</v>
      </c>
      <c r="AM636">
        <v>2005</v>
      </c>
      <c r="AP636">
        <v>43174</v>
      </c>
      <c r="AQ636" t="s">
        <v>2638</v>
      </c>
      <c r="AR636">
        <v>38362</v>
      </c>
      <c r="AT636">
        <v>1</v>
      </c>
      <c r="AU636" t="s">
        <v>4</v>
      </c>
      <c r="AV636" t="s">
        <v>10</v>
      </c>
      <c r="AW636" s="65" t="s">
        <v>1684</v>
      </c>
    </row>
    <row r="637" spans="1:50" x14ac:dyDescent="0.25">
      <c r="A637" t="s">
        <v>17</v>
      </c>
      <c r="B637" t="s">
        <v>54</v>
      </c>
      <c r="C637" t="s">
        <v>979</v>
      </c>
      <c r="D637" t="s">
        <v>979</v>
      </c>
      <c r="E637" t="s">
        <v>995</v>
      </c>
      <c r="F637" t="s">
        <v>999</v>
      </c>
      <c r="G637" t="s">
        <v>1673</v>
      </c>
      <c r="H637" t="s">
        <v>1002</v>
      </c>
      <c r="I637" t="s">
        <v>58</v>
      </c>
      <c r="J637" t="s">
        <v>41</v>
      </c>
      <c r="K637">
        <v>400</v>
      </c>
      <c r="M637">
        <v>0</v>
      </c>
      <c r="N637">
        <v>4000000</v>
      </c>
      <c r="O637">
        <v>3000000</v>
      </c>
      <c r="P637">
        <v>0</v>
      </c>
      <c r="Q637">
        <v>1000000</v>
      </c>
      <c r="R637">
        <v>0</v>
      </c>
      <c r="S637">
        <v>0</v>
      </c>
      <c r="T637">
        <v>0</v>
      </c>
      <c r="U637">
        <v>0</v>
      </c>
      <c r="AA637">
        <v>0</v>
      </c>
      <c r="AB637">
        <v>0</v>
      </c>
      <c r="AC637">
        <v>0</v>
      </c>
      <c r="AD637">
        <v>0</v>
      </c>
      <c r="AE637">
        <v>0</v>
      </c>
      <c r="AG637">
        <v>0</v>
      </c>
      <c r="AH637">
        <v>0</v>
      </c>
      <c r="AJ637" t="s">
        <v>2512</v>
      </c>
      <c r="AL637">
        <v>2</v>
      </c>
      <c r="AM637">
        <v>2014</v>
      </c>
      <c r="AP637">
        <v>43134</v>
      </c>
      <c r="AQ637">
        <v>43134</v>
      </c>
      <c r="AR637">
        <v>41708</v>
      </c>
      <c r="AT637">
        <v>0.5</v>
      </c>
      <c r="AU637" t="s">
        <v>1</v>
      </c>
      <c r="AV637" t="s">
        <v>11</v>
      </c>
      <c r="AW637" s="65" t="s">
        <v>60</v>
      </c>
    </row>
    <row r="638" spans="1:50" x14ac:dyDescent="0.25">
      <c r="A638" t="s">
        <v>17</v>
      </c>
      <c r="B638" t="s">
        <v>54</v>
      </c>
      <c r="C638" t="s">
        <v>121</v>
      </c>
      <c r="D638" t="s">
        <v>121</v>
      </c>
      <c r="E638" t="s">
        <v>203</v>
      </c>
      <c r="F638" t="s">
        <v>213</v>
      </c>
      <c r="G638" t="s">
        <v>182</v>
      </c>
      <c r="H638" t="s">
        <v>242</v>
      </c>
      <c r="I638" t="s">
        <v>58</v>
      </c>
      <c r="J638" t="s">
        <v>161</v>
      </c>
      <c r="K638">
        <v>60</v>
      </c>
      <c r="M638">
        <v>0</v>
      </c>
      <c r="N638">
        <v>1100000</v>
      </c>
      <c r="O638">
        <v>600000</v>
      </c>
      <c r="P638">
        <v>400000</v>
      </c>
      <c r="Q638">
        <v>0</v>
      </c>
      <c r="R638">
        <v>0</v>
      </c>
      <c r="S638">
        <v>0</v>
      </c>
      <c r="T638">
        <v>0</v>
      </c>
      <c r="U638">
        <v>100000</v>
      </c>
      <c r="AA638">
        <v>0</v>
      </c>
      <c r="AB638">
        <v>0</v>
      </c>
      <c r="AC638">
        <v>0</v>
      </c>
      <c r="AD638">
        <v>0</v>
      </c>
      <c r="AE638">
        <v>0</v>
      </c>
      <c r="AG638">
        <v>0</v>
      </c>
      <c r="AH638">
        <v>0</v>
      </c>
      <c r="AL638">
        <v>3</v>
      </c>
      <c r="AM638">
        <v>2015</v>
      </c>
      <c r="AP638">
        <v>43073</v>
      </c>
      <c r="AQ638">
        <v>43088</v>
      </c>
      <c r="AR638">
        <v>41640</v>
      </c>
      <c r="AT638">
        <v>0.5</v>
      </c>
      <c r="AU638" t="s">
        <v>1</v>
      </c>
      <c r="AV638" t="s">
        <v>11</v>
      </c>
      <c r="AW638" s="65" t="s">
        <v>62</v>
      </c>
      <c r="AX638" t="s">
        <v>1674</v>
      </c>
    </row>
    <row r="639" spans="1:50" x14ac:dyDescent="0.25">
      <c r="A639" t="s">
        <v>17</v>
      </c>
      <c r="B639" t="s">
        <v>54</v>
      </c>
      <c r="C639" t="s">
        <v>120</v>
      </c>
      <c r="D639" t="s">
        <v>120</v>
      </c>
      <c r="E639" t="s">
        <v>1675</v>
      </c>
      <c r="F639" t="s">
        <v>1676</v>
      </c>
      <c r="G639" t="s">
        <v>182</v>
      </c>
      <c r="H639" t="s">
        <v>1677</v>
      </c>
      <c r="I639" t="s">
        <v>58</v>
      </c>
      <c r="J639" t="s">
        <v>161</v>
      </c>
      <c r="K639">
        <v>13</v>
      </c>
      <c r="M639">
        <v>0</v>
      </c>
      <c r="N639">
        <v>320000</v>
      </c>
      <c r="O639">
        <v>0</v>
      </c>
      <c r="P639">
        <v>0</v>
      </c>
      <c r="Q639">
        <v>300000</v>
      </c>
      <c r="R639">
        <v>0</v>
      </c>
      <c r="S639">
        <v>0</v>
      </c>
      <c r="T639">
        <v>0</v>
      </c>
      <c r="U639">
        <v>20000</v>
      </c>
      <c r="AA639">
        <v>0</v>
      </c>
      <c r="AB639">
        <v>0</v>
      </c>
      <c r="AC639">
        <v>0</v>
      </c>
      <c r="AD639">
        <v>0</v>
      </c>
      <c r="AE639">
        <v>0</v>
      </c>
      <c r="AG639">
        <v>0</v>
      </c>
      <c r="AH639">
        <v>0</v>
      </c>
      <c r="AL639">
        <v>4</v>
      </c>
      <c r="AM639">
        <v>2015</v>
      </c>
      <c r="AP639">
        <v>43073</v>
      </c>
      <c r="AQ639">
        <v>43088</v>
      </c>
      <c r="AR639">
        <v>42005</v>
      </c>
      <c r="AT639">
        <v>0.5</v>
      </c>
      <c r="AU639" t="s">
        <v>1</v>
      </c>
      <c r="AV639" t="s">
        <v>11</v>
      </c>
      <c r="AW639" t="s">
        <v>1014</v>
      </c>
    </row>
    <row r="640" spans="1:50" x14ac:dyDescent="0.25">
      <c r="A640" t="s">
        <v>17</v>
      </c>
      <c r="B640" t="s">
        <v>54</v>
      </c>
      <c r="C640" t="s">
        <v>114</v>
      </c>
      <c r="D640" t="s">
        <v>114</v>
      </c>
      <c r="E640" t="s">
        <v>199</v>
      </c>
      <c r="F640" t="s">
        <v>207</v>
      </c>
      <c r="G640" t="s">
        <v>177</v>
      </c>
      <c r="H640" t="s">
        <v>239</v>
      </c>
      <c r="I640" t="s">
        <v>58</v>
      </c>
      <c r="J640" t="s">
        <v>156</v>
      </c>
      <c r="K640">
        <v>3</v>
      </c>
      <c r="M640">
        <v>120000</v>
      </c>
      <c r="N640">
        <v>120000</v>
      </c>
      <c r="O640">
        <v>120000</v>
      </c>
      <c r="P640">
        <v>0</v>
      </c>
      <c r="Q640">
        <v>0</v>
      </c>
      <c r="R640">
        <v>0</v>
      </c>
      <c r="S640">
        <v>0</v>
      </c>
      <c r="T640">
        <v>0</v>
      </c>
      <c r="U640">
        <v>0</v>
      </c>
      <c r="AA640">
        <v>0</v>
      </c>
      <c r="AB640">
        <v>0</v>
      </c>
      <c r="AC640">
        <v>0</v>
      </c>
      <c r="AD640">
        <v>0</v>
      </c>
      <c r="AE640">
        <v>0</v>
      </c>
      <c r="AG640">
        <v>0</v>
      </c>
      <c r="AH640">
        <v>0</v>
      </c>
      <c r="AL640">
        <v>4</v>
      </c>
      <c r="AM640">
        <v>2015</v>
      </c>
      <c r="AP640">
        <v>43073</v>
      </c>
      <c r="AQ640">
        <v>43088</v>
      </c>
      <c r="AR640">
        <v>42045</v>
      </c>
      <c r="AT640">
        <v>1</v>
      </c>
      <c r="AU640" t="s">
        <v>4</v>
      </c>
      <c r="AV640" t="s">
        <v>10</v>
      </c>
      <c r="AW640" t="s">
        <v>1018</v>
      </c>
    </row>
    <row r="641" spans="1:50" x14ac:dyDescent="0.25">
      <c r="A641" t="s">
        <v>17</v>
      </c>
      <c r="B641" t="s">
        <v>54</v>
      </c>
      <c r="C641" t="s">
        <v>118</v>
      </c>
      <c r="D641" t="s">
        <v>118</v>
      </c>
      <c r="E641" t="s">
        <v>202</v>
      </c>
      <c r="F641" t="s">
        <v>204</v>
      </c>
      <c r="G641" t="s">
        <v>180</v>
      </c>
      <c r="H641" t="s">
        <v>241</v>
      </c>
      <c r="I641" t="s">
        <v>58</v>
      </c>
      <c r="J641" t="s">
        <v>36</v>
      </c>
      <c r="K641">
        <v>70</v>
      </c>
      <c r="M641">
        <v>0</v>
      </c>
      <c r="N641">
        <v>600000</v>
      </c>
      <c r="O641">
        <v>0</v>
      </c>
      <c r="P641">
        <v>550000</v>
      </c>
      <c r="Q641">
        <v>0</v>
      </c>
      <c r="R641">
        <v>0</v>
      </c>
      <c r="S641">
        <v>0</v>
      </c>
      <c r="T641">
        <v>0</v>
      </c>
      <c r="U641">
        <v>50000</v>
      </c>
      <c r="AA641">
        <v>0</v>
      </c>
      <c r="AB641">
        <v>0</v>
      </c>
      <c r="AC641">
        <v>0</v>
      </c>
      <c r="AD641">
        <v>0</v>
      </c>
      <c r="AE641">
        <v>0</v>
      </c>
      <c r="AG641">
        <v>0</v>
      </c>
      <c r="AH641">
        <v>0</v>
      </c>
      <c r="AL641">
        <v>2</v>
      </c>
      <c r="AM641">
        <v>2016</v>
      </c>
      <c r="AP641">
        <v>43154</v>
      </c>
      <c r="AQ641">
        <v>43154</v>
      </c>
      <c r="AR641">
        <v>42755</v>
      </c>
      <c r="AT641">
        <v>0.5</v>
      </c>
      <c r="AU641" t="s">
        <v>1</v>
      </c>
      <c r="AV641" t="s">
        <v>11</v>
      </c>
      <c r="AW641" s="65" t="s">
        <v>62</v>
      </c>
      <c r="AX641" t="s">
        <v>2513</v>
      </c>
    </row>
    <row r="642" spans="1:50" x14ac:dyDescent="0.25">
      <c r="A642" t="s">
        <v>17</v>
      </c>
      <c r="B642" t="s">
        <v>54</v>
      </c>
      <c r="C642" t="s">
        <v>123</v>
      </c>
      <c r="D642" t="s">
        <v>123</v>
      </c>
      <c r="E642" t="s">
        <v>1678</v>
      </c>
      <c r="F642" t="s">
        <v>1667</v>
      </c>
      <c r="G642" t="s">
        <v>1679</v>
      </c>
      <c r="H642" t="s">
        <v>1680</v>
      </c>
      <c r="I642" t="s">
        <v>58</v>
      </c>
      <c r="J642" t="s">
        <v>39</v>
      </c>
      <c r="K642">
        <v>940</v>
      </c>
      <c r="M642">
        <v>0</v>
      </c>
      <c r="N642">
        <v>1500000</v>
      </c>
      <c r="O642">
        <v>0</v>
      </c>
      <c r="P642">
        <v>1500000</v>
      </c>
      <c r="Q642">
        <v>0</v>
      </c>
      <c r="R642">
        <v>0</v>
      </c>
      <c r="S642">
        <v>0</v>
      </c>
      <c r="T642">
        <v>0</v>
      </c>
      <c r="U642">
        <v>0</v>
      </c>
      <c r="V642">
        <v>0</v>
      </c>
      <c r="AA642">
        <v>0</v>
      </c>
      <c r="AB642">
        <v>0</v>
      </c>
      <c r="AC642">
        <v>0</v>
      </c>
      <c r="AD642">
        <v>0</v>
      </c>
      <c r="AE642">
        <v>0</v>
      </c>
      <c r="AG642">
        <v>0</v>
      </c>
      <c r="AH642">
        <v>0</v>
      </c>
      <c r="AL642">
        <v>1</v>
      </c>
      <c r="AM642">
        <v>2015</v>
      </c>
      <c r="AP642">
        <v>43073</v>
      </c>
      <c r="AQ642">
        <v>43088</v>
      </c>
      <c r="AR642">
        <v>42005</v>
      </c>
      <c r="AT642">
        <v>0.5</v>
      </c>
      <c r="AU642" t="s">
        <v>1</v>
      </c>
      <c r="AV642" t="s">
        <v>11</v>
      </c>
      <c r="AW642" s="65" t="s">
        <v>1016</v>
      </c>
    </row>
    <row r="643" spans="1:50" x14ac:dyDescent="0.25">
      <c r="A643" t="s">
        <v>17</v>
      </c>
      <c r="B643" t="s">
        <v>54</v>
      </c>
      <c r="C643" t="s">
        <v>126</v>
      </c>
      <c r="D643" t="s">
        <v>126</v>
      </c>
      <c r="E643" t="s">
        <v>424</v>
      </c>
      <c r="F643" t="s">
        <v>209</v>
      </c>
      <c r="G643" t="s">
        <v>184</v>
      </c>
      <c r="H643" t="s">
        <v>1681</v>
      </c>
      <c r="I643" t="s">
        <v>58</v>
      </c>
      <c r="J643" t="s">
        <v>29</v>
      </c>
      <c r="K643">
        <v>45</v>
      </c>
      <c r="M643">
        <v>1200000</v>
      </c>
      <c r="N643">
        <v>1200000</v>
      </c>
      <c r="O643">
        <v>1000000</v>
      </c>
      <c r="P643">
        <v>0</v>
      </c>
      <c r="Q643">
        <v>0</v>
      </c>
      <c r="R643">
        <v>0</v>
      </c>
      <c r="S643">
        <v>0</v>
      </c>
      <c r="T643">
        <v>0</v>
      </c>
      <c r="U643">
        <v>200000</v>
      </c>
      <c r="AA643">
        <v>0</v>
      </c>
      <c r="AB643">
        <v>0</v>
      </c>
      <c r="AC643">
        <v>0</v>
      </c>
      <c r="AD643">
        <v>0</v>
      </c>
      <c r="AE643">
        <v>0</v>
      </c>
      <c r="AG643">
        <v>0</v>
      </c>
      <c r="AH643">
        <v>0</v>
      </c>
      <c r="AL643">
        <v>11</v>
      </c>
      <c r="AM643">
        <v>2014</v>
      </c>
      <c r="AN643">
        <v>43157</v>
      </c>
      <c r="AP643">
        <v>43173</v>
      </c>
      <c r="AQ643">
        <v>43164</v>
      </c>
      <c r="AR643">
        <v>41275</v>
      </c>
      <c r="AT643">
        <v>1</v>
      </c>
      <c r="AU643" t="s">
        <v>4</v>
      </c>
      <c r="AV643" t="s">
        <v>10</v>
      </c>
      <c r="AW643" s="65" t="s">
        <v>2695</v>
      </c>
    </row>
    <row r="644" spans="1:50" x14ac:dyDescent="0.25">
      <c r="A644" t="s">
        <v>17</v>
      </c>
      <c r="B644" t="s">
        <v>54</v>
      </c>
      <c r="C644" t="s">
        <v>127</v>
      </c>
      <c r="D644" t="s">
        <v>127</v>
      </c>
      <c r="E644" t="s">
        <v>1682</v>
      </c>
      <c r="F644" t="s">
        <v>212</v>
      </c>
      <c r="G644" t="s">
        <v>185</v>
      </c>
      <c r="H644" t="s">
        <v>1683</v>
      </c>
      <c r="I644" t="s">
        <v>58</v>
      </c>
      <c r="J644" t="s">
        <v>39</v>
      </c>
      <c r="K644">
        <v>62</v>
      </c>
      <c r="M644">
        <v>0</v>
      </c>
      <c r="N644">
        <v>600000</v>
      </c>
      <c r="O644">
        <v>600000</v>
      </c>
      <c r="P644">
        <v>0</v>
      </c>
      <c r="Q644">
        <v>0</v>
      </c>
      <c r="R644">
        <v>0</v>
      </c>
      <c r="S644">
        <v>0</v>
      </c>
      <c r="T644">
        <v>0</v>
      </c>
      <c r="U644">
        <v>0</v>
      </c>
      <c r="AA644">
        <v>0</v>
      </c>
      <c r="AB644">
        <v>0</v>
      </c>
      <c r="AC644">
        <v>0</v>
      </c>
      <c r="AD644">
        <v>0</v>
      </c>
      <c r="AE644">
        <v>0</v>
      </c>
      <c r="AG644">
        <v>0</v>
      </c>
      <c r="AH644">
        <v>0</v>
      </c>
      <c r="AL644">
        <v>2</v>
      </c>
      <c r="AM644">
        <v>2016</v>
      </c>
      <c r="AP644">
        <v>43073</v>
      </c>
      <c r="AQ644">
        <v>43088</v>
      </c>
      <c r="AR644">
        <v>41640</v>
      </c>
      <c r="AT644">
        <v>0.5</v>
      </c>
      <c r="AU644" t="s">
        <v>1</v>
      </c>
      <c r="AV644" t="s">
        <v>11</v>
      </c>
      <c r="AW644" t="s">
        <v>1684</v>
      </c>
    </row>
    <row r="645" spans="1:50" x14ac:dyDescent="0.25">
      <c r="A645" t="s">
        <v>17</v>
      </c>
      <c r="B645" t="s">
        <v>54</v>
      </c>
      <c r="C645" t="s">
        <v>110</v>
      </c>
      <c r="D645" t="s">
        <v>110</v>
      </c>
      <c r="E645" t="s">
        <v>196</v>
      </c>
      <c r="F645" t="s">
        <v>207</v>
      </c>
      <c r="G645" t="s">
        <v>173</v>
      </c>
      <c r="H645" t="s">
        <v>236</v>
      </c>
      <c r="I645" t="s">
        <v>58</v>
      </c>
      <c r="J645" t="s">
        <v>36</v>
      </c>
      <c r="K645">
        <v>25</v>
      </c>
      <c r="M645">
        <v>25000</v>
      </c>
      <c r="N645">
        <v>500000</v>
      </c>
      <c r="O645">
        <v>0</v>
      </c>
      <c r="P645">
        <v>0</v>
      </c>
      <c r="Q645">
        <v>450000</v>
      </c>
      <c r="R645">
        <v>0</v>
      </c>
      <c r="S645">
        <v>0</v>
      </c>
      <c r="T645">
        <v>0</v>
      </c>
      <c r="U645" t="s">
        <v>1685</v>
      </c>
      <c r="AA645">
        <v>0</v>
      </c>
      <c r="AB645">
        <v>0</v>
      </c>
      <c r="AC645">
        <v>0</v>
      </c>
      <c r="AD645">
        <v>0</v>
      </c>
      <c r="AE645">
        <v>0</v>
      </c>
      <c r="AG645">
        <v>0</v>
      </c>
      <c r="AH645">
        <v>0</v>
      </c>
      <c r="AL645">
        <v>6</v>
      </c>
      <c r="AM645">
        <v>2016</v>
      </c>
      <c r="AN645">
        <v>43159</v>
      </c>
      <c r="AP645">
        <v>43174</v>
      </c>
      <c r="AQ645">
        <v>43159</v>
      </c>
      <c r="AR645">
        <v>42014</v>
      </c>
      <c r="AT645">
        <v>0.7</v>
      </c>
      <c r="AU645" t="s">
        <v>4</v>
      </c>
      <c r="AV645" t="s">
        <v>10</v>
      </c>
      <c r="AW645" t="s">
        <v>1019</v>
      </c>
      <c r="AX645" t="s">
        <v>2514</v>
      </c>
    </row>
    <row r="646" spans="1:50" x14ac:dyDescent="0.25">
      <c r="A646" t="s">
        <v>17</v>
      </c>
      <c r="B646" t="s">
        <v>54</v>
      </c>
      <c r="C646" t="s">
        <v>113</v>
      </c>
      <c r="D646" t="s">
        <v>113</v>
      </c>
      <c r="E646" t="s">
        <v>198</v>
      </c>
      <c r="F646" t="s">
        <v>212</v>
      </c>
      <c r="G646" t="s">
        <v>176</v>
      </c>
      <c r="H646" t="s">
        <v>238</v>
      </c>
      <c r="I646" t="s">
        <v>58</v>
      </c>
      <c r="J646" t="s">
        <v>159</v>
      </c>
      <c r="K646">
        <v>90</v>
      </c>
      <c r="M646">
        <v>600000</v>
      </c>
      <c r="N646" t="s">
        <v>1686</v>
      </c>
      <c r="O646">
        <v>1000000</v>
      </c>
      <c r="P646">
        <v>200000</v>
      </c>
      <c r="Q646">
        <v>0</v>
      </c>
      <c r="R646">
        <v>0</v>
      </c>
      <c r="S646">
        <v>100000</v>
      </c>
      <c r="T646">
        <v>0</v>
      </c>
      <c r="U646">
        <v>0</v>
      </c>
      <c r="AA646">
        <v>0</v>
      </c>
      <c r="AB646" t="s">
        <v>167</v>
      </c>
      <c r="AC646">
        <v>0</v>
      </c>
      <c r="AD646">
        <v>0</v>
      </c>
      <c r="AE646" t="s">
        <v>167</v>
      </c>
      <c r="AG646">
        <v>0</v>
      </c>
      <c r="AH646">
        <v>0</v>
      </c>
      <c r="AL646">
        <v>14</v>
      </c>
      <c r="AM646">
        <v>2013</v>
      </c>
      <c r="AN646">
        <v>43174</v>
      </c>
      <c r="AP646">
        <v>43175</v>
      </c>
      <c r="AQ646">
        <v>43146</v>
      </c>
      <c r="AR646">
        <v>38534</v>
      </c>
      <c r="AT646">
        <v>1</v>
      </c>
      <c r="AU646" t="s">
        <v>4</v>
      </c>
      <c r="AV646" t="s">
        <v>10</v>
      </c>
      <c r="AW646" s="65" t="s">
        <v>1016</v>
      </c>
      <c r="AX646" t="s">
        <v>1021</v>
      </c>
    </row>
    <row r="647" spans="1:50" x14ac:dyDescent="0.25">
      <c r="A647" t="s">
        <v>17</v>
      </c>
      <c r="B647" t="s">
        <v>54</v>
      </c>
      <c r="C647" t="s">
        <v>128</v>
      </c>
      <c r="D647" t="s">
        <v>128</v>
      </c>
      <c r="E647" t="s">
        <v>1687</v>
      </c>
      <c r="F647" t="s">
        <v>213</v>
      </c>
      <c r="G647" t="s">
        <v>1688</v>
      </c>
      <c r="H647" t="s">
        <v>1689</v>
      </c>
      <c r="I647" t="s">
        <v>58</v>
      </c>
      <c r="J647" t="s">
        <v>156</v>
      </c>
      <c r="K647">
        <v>81</v>
      </c>
      <c r="M647">
        <v>0</v>
      </c>
      <c r="N647" t="s">
        <v>1690</v>
      </c>
      <c r="O647">
        <v>0</v>
      </c>
      <c r="P647">
        <v>0</v>
      </c>
      <c r="Q647" t="s">
        <v>1691</v>
      </c>
      <c r="R647">
        <v>200000</v>
      </c>
      <c r="S647">
        <v>0</v>
      </c>
      <c r="T647">
        <v>0</v>
      </c>
      <c r="U647" t="s">
        <v>1692</v>
      </c>
      <c r="AA647">
        <v>0</v>
      </c>
      <c r="AC647">
        <v>0</v>
      </c>
      <c r="AD647">
        <v>0</v>
      </c>
      <c r="AE647">
        <v>0</v>
      </c>
      <c r="AG647">
        <v>0</v>
      </c>
      <c r="AH647">
        <v>0</v>
      </c>
      <c r="AP647">
        <v>43073</v>
      </c>
      <c r="AQ647">
        <v>43088</v>
      </c>
      <c r="AR647">
        <v>41275</v>
      </c>
      <c r="AU647" t="s">
        <v>1</v>
      </c>
      <c r="AV647" t="s">
        <v>11</v>
      </c>
    </row>
    <row r="648" spans="1:50" x14ac:dyDescent="0.25">
      <c r="A648" t="s">
        <v>17</v>
      </c>
      <c r="B648" t="s">
        <v>54</v>
      </c>
      <c r="C648" t="s">
        <v>980</v>
      </c>
      <c r="D648" t="s">
        <v>980</v>
      </c>
      <c r="G648" t="s">
        <v>214</v>
      </c>
      <c r="AA648">
        <v>0</v>
      </c>
      <c r="AC648">
        <v>0</v>
      </c>
      <c r="AD648">
        <v>0</v>
      </c>
      <c r="AE648">
        <v>0</v>
      </c>
      <c r="AG648">
        <v>0</v>
      </c>
      <c r="AH648">
        <v>0</v>
      </c>
      <c r="AQ648">
        <v>15</v>
      </c>
      <c r="AU648" t="s">
        <v>1</v>
      </c>
    </row>
    <row r="649" spans="1:50" x14ac:dyDescent="0.25">
      <c r="A649" t="s">
        <v>17</v>
      </c>
      <c r="B649" t="s">
        <v>54</v>
      </c>
      <c r="C649" t="s">
        <v>151</v>
      </c>
      <c r="D649" t="s">
        <v>151</v>
      </c>
      <c r="E649" t="s">
        <v>1693</v>
      </c>
      <c r="F649" t="s">
        <v>1667</v>
      </c>
      <c r="G649" t="s">
        <v>1694</v>
      </c>
      <c r="H649" t="s">
        <v>1695</v>
      </c>
      <c r="I649" t="s">
        <v>58</v>
      </c>
      <c r="J649" t="s">
        <v>34</v>
      </c>
      <c r="K649">
        <v>51</v>
      </c>
      <c r="M649">
        <v>0</v>
      </c>
      <c r="N649" t="s">
        <v>1696</v>
      </c>
      <c r="O649">
        <v>0</v>
      </c>
      <c r="P649">
        <v>0</v>
      </c>
      <c r="Q649">
        <v>0</v>
      </c>
      <c r="R649">
        <v>0</v>
      </c>
      <c r="S649">
        <v>0</v>
      </c>
      <c r="T649">
        <v>0</v>
      </c>
      <c r="U649">
        <v>0</v>
      </c>
      <c r="AA649">
        <v>0</v>
      </c>
      <c r="AB649">
        <v>0</v>
      </c>
      <c r="AC649">
        <v>0</v>
      </c>
      <c r="AD649">
        <v>0</v>
      </c>
      <c r="AE649">
        <v>0</v>
      </c>
      <c r="AG649">
        <v>0</v>
      </c>
      <c r="AH649">
        <v>0</v>
      </c>
      <c r="AL649">
        <v>0</v>
      </c>
      <c r="AM649">
        <v>2015</v>
      </c>
      <c r="AP649">
        <v>43073</v>
      </c>
      <c r="AQ649">
        <v>43088</v>
      </c>
      <c r="AR649">
        <v>42401</v>
      </c>
      <c r="AT649">
        <v>0.5</v>
      </c>
      <c r="AU649" t="s">
        <v>1</v>
      </c>
      <c r="AV649" t="s">
        <v>11</v>
      </c>
      <c r="AW649" t="s">
        <v>1697</v>
      </c>
    </row>
    <row r="650" spans="1:50" x14ac:dyDescent="0.25">
      <c r="A650" t="s">
        <v>17</v>
      </c>
      <c r="B650" t="s">
        <v>54</v>
      </c>
      <c r="C650" t="s">
        <v>155</v>
      </c>
      <c r="D650" t="s">
        <v>155</v>
      </c>
      <c r="E650" t="s">
        <v>1698</v>
      </c>
      <c r="F650" t="s">
        <v>1699</v>
      </c>
      <c r="G650" t="s">
        <v>1700</v>
      </c>
      <c r="H650" t="s">
        <v>1701</v>
      </c>
      <c r="I650" t="s">
        <v>58</v>
      </c>
      <c r="J650" t="s">
        <v>39</v>
      </c>
      <c r="K650">
        <v>17</v>
      </c>
      <c r="M650">
        <v>120000</v>
      </c>
      <c r="N650">
        <v>300000</v>
      </c>
      <c r="O650">
        <v>120000000</v>
      </c>
      <c r="P650">
        <v>0</v>
      </c>
      <c r="Q650">
        <v>0</v>
      </c>
      <c r="R650">
        <v>0</v>
      </c>
      <c r="S650">
        <v>180000000</v>
      </c>
      <c r="T650">
        <v>0</v>
      </c>
      <c r="U650">
        <v>0</v>
      </c>
      <c r="AA650">
        <v>0</v>
      </c>
      <c r="AB650">
        <v>0</v>
      </c>
      <c r="AC650">
        <v>0</v>
      </c>
      <c r="AD650">
        <v>0</v>
      </c>
      <c r="AE650">
        <v>0</v>
      </c>
      <c r="AG650">
        <v>0</v>
      </c>
      <c r="AH650">
        <v>0</v>
      </c>
      <c r="AL650">
        <v>20</v>
      </c>
      <c r="AM650">
        <v>2005</v>
      </c>
      <c r="AN650">
        <v>43130</v>
      </c>
      <c r="AP650">
        <v>43130</v>
      </c>
      <c r="AQ650">
        <v>43130</v>
      </c>
      <c r="AR650">
        <v>41306</v>
      </c>
      <c r="AT650">
        <v>1</v>
      </c>
      <c r="AU650" t="s">
        <v>1</v>
      </c>
      <c r="AV650" t="s">
        <v>10</v>
      </c>
    </row>
    <row r="651" spans="1:50" x14ac:dyDescent="0.25">
      <c r="A651" t="s">
        <v>17</v>
      </c>
      <c r="B651" t="s">
        <v>54</v>
      </c>
      <c r="C651" t="s">
        <v>1702</v>
      </c>
      <c r="D651" t="s">
        <v>981</v>
      </c>
      <c r="G651" t="s">
        <v>216</v>
      </c>
      <c r="J651" t="s">
        <v>39</v>
      </c>
      <c r="K651" t="s">
        <v>1008</v>
      </c>
      <c r="AA651">
        <v>0</v>
      </c>
      <c r="AB651">
        <v>0</v>
      </c>
      <c r="AC651">
        <v>0</v>
      </c>
      <c r="AD651">
        <v>0</v>
      </c>
      <c r="AE651">
        <v>0</v>
      </c>
      <c r="AG651">
        <v>0</v>
      </c>
      <c r="AH651">
        <v>0</v>
      </c>
      <c r="AP651">
        <v>43073</v>
      </c>
      <c r="AQ651">
        <v>43088</v>
      </c>
      <c r="AR651">
        <v>41307</v>
      </c>
      <c r="AU651" t="s">
        <v>1</v>
      </c>
      <c r="AV651" t="s">
        <v>11</v>
      </c>
    </row>
    <row r="652" spans="1:50" x14ac:dyDescent="0.25">
      <c r="A652" t="s">
        <v>17</v>
      </c>
      <c r="B652" t="s">
        <v>54</v>
      </c>
      <c r="C652" t="s">
        <v>122</v>
      </c>
      <c r="D652" t="s">
        <v>122</v>
      </c>
      <c r="E652" t="s">
        <v>1703</v>
      </c>
      <c r="F652" t="s">
        <v>1704</v>
      </c>
      <c r="G652" t="s">
        <v>1705</v>
      </c>
      <c r="J652" t="s">
        <v>161</v>
      </c>
      <c r="K652">
        <v>42</v>
      </c>
      <c r="M652">
        <v>0</v>
      </c>
      <c r="N652">
        <v>415000</v>
      </c>
      <c r="O652">
        <v>0</v>
      </c>
      <c r="P652">
        <v>0</v>
      </c>
      <c r="Q652">
        <v>350000</v>
      </c>
      <c r="R652" t="s">
        <v>1692</v>
      </c>
      <c r="S652">
        <v>0</v>
      </c>
      <c r="T652">
        <v>0</v>
      </c>
      <c r="U652">
        <v>15000</v>
      </c>
      <c r="AA652">
        <v>0</v>
      </c>
      <c r="AB652">
        <v>0</v>
      </c>
      <c r="AC652">
        <v>0</v>
      </c>
      <c r="AD652">
        <v>0</v>
      </c>
      <c r="AE652">
        <v>0</v>
      </c>
      <c r="AG652">
        <v>0</v>
      </c>
      <c r="AH652">
        <v>0</v>
      </c>
      <c r="AL652">
        <v>2</v>
      </c>
      <c r="AM652">
        <v>2014</v>
      </c>
      <c r="AP652">
        <v>43073</v>
      </c>
      <c r="AQ652">
        <v>43088</v>
      </c>
      <c r="AR652">
        <v>41308</v>
      </c>
      <c r="AT652">
        <v>0.5</v>
      </c>
      <c r="AU652" t="s">
        <v>1</v>
      </c>
      <c r="AV652" t="s">
        <v>11</v>
      </c>
      <c r="AW652" t="s">
        <v>1012</v>
      </c>
    </row>
    <row r="653" spans="1:50" x14ac:dyDescent="0.25">
      <c r="A653" t="s">
        <v>17</v>
      </c>
      <c r="B653" t="s">
        <v>54</v>
      </c>
      <c r="C653" t="s">
        <v>982</v>
      </c>
      <c r="D653" t="s">
        <v>982</v>
      </c>
      <c r="G653" t="s">
        <v>215</v>
      </c>
      <c r="AA653">
        <v>0</v>
      </c>
      <c r="AC653">
        <v>0</v>
      </c>
      <c r="AD653">
        <v>0</v>
      </c>
      <c r="AE653">
        <v>0</v>
      </c>
      <c r="AG653">
        <v>0</v>
      </c>
      <c r="AH653">
        <v>0</v>
      </c>
      <c r="AQ653">
        <v>15</v>
      </c>
      <c r="AU653" t="s">
        <v>1</v>
      </c>
    </row>
    <row r="654" spans="1:50" x14ac:dyDescent="0.25">
      <c r="A654" t="s">
        <v>17</v>
      </c>
      <c r="B654" t="s">
        <v>54</v>
      </c>
      <c r="C654" t="s">
        <v>125</v>
      </c>
      <c r="D654" t="s">
        <v>125</v>
      </c>
      <c r="E654" t="s">
        <v>1706</v>
      </c>
      <c r="F654" t="s">
        <v>1707</v>
      </c>
      <c r="G654" t="s">
        <v>1708</v>
      </c>
      <c r="H654" t="s">
        <v>1707</v>
      </c>
      <c r="I654" t="s">
        <v>58</v>
      </c>
      <c r="J654" t="s">
        <v>156</v>
      </c>
      <c r="K654" t="s">
        <v>1010</v>
      </c>
      <c r="M654">
        <v>6000</v>
      </c>
      <c r="N654">
        <v>3200000</v>
      </c>
      <c r="O654">
        <v>0</v>
      </c>
      <c r="P654">
        <v>0</v>
      </c>
      <c r="Q654">
        <v>2500000</v>
      </c>
      <c r="R654">
        <v>500000</v>
      </c>
      <c r="S654">
        <v>0</v>
      </c>
      <c r="T654">
        <v>0</v>
      </c>
      <c r="U654">
        <v>200000</v>
      </c>
      <c r="AA654">
        <v>0</v>
      </c>
      <c r="AC654">
        <v>0</v>
      </c>
      <c r="AD654">
        <v>0</v>
      </c>
      <c r="AE654">
        <v>0</v>
      </c>
      <c r="AG654">
        <v>0</v>
      </c>
      <c r="AH654">
        <v>0</v>
      </c>
      <c r="AL654">
        <v>12</v>
      </c>
      <c r="AM654">
        <v>2005</v>
      </c>
      <c r="AN654">
        <v>43116</v>
      </c>
      <c r="AP654">
        <v>43133</v>
      </c>
      <c r="AQ654">
        <v>43161</v>
      </c>
      <c r="AR654">
        <v>40941</v>
      </c>
      <c r="AT654">
        <v>0.5</v>
      </c>
      <c r="AU654" t="s">
        <v>4</v>
      </c>
      <c r="AV654" t="s">
        <v>10</v>
      </c>
      <c r="AW654" s="65" t="s">
        <v>60</v>
      </c>
    </row>
    <row r="655" spans="1:50" x14ac:dyDescent="0.25">
      <c r="A655" t="s">
        <v>17</v>
      </c>
      <c r="B655" t="s">
        <v>54</v>
      </c>
      <c r="C655" t="s">
        <v>104</v>
      </c>
      <c r="D655" t="s">
        <v>104</v>
      </c>
      <c r="E655" t="s">
        <v>191</v>
      </c>
      <c r="F655" t="s">
        <v>207</v>
      </c>
      <c r="G655" t="s">
        <v>1709</v>
      </c>
      <c r="H655" t="s">
        <v>230</v>
      </c>
      <c r="I655" t="s">
        <v>58</v>
      </c>
      <c r="J655" t="s">
        <v>32</v>
      </c>
      <c r="K655">
        <v>30</v>
      </c>
      <c r="M655">
        <v>370000</v>
      </c>
      <c r="N655">
        <v>385000</v>
      </c>
      <c r="O655">
        <v>80000</v>
      </c>
      <c r="P655">
        <v>250000</v>
      </c>
      <c r="Q655">
        <v>0</v>
      </c>
      <c r="R655">
        <v>30000</v>
      </c>
      <c r="S655">
        <v>0</v>
      </c>
      <c r="T655">
        <v>0</v>
      </c>
      <c r="U655">
        <v>25000</v>
      </c>
      <c r="AA655">
        <v>0</v>
      </c>
      <c r="AB655" t="s">
        <v>163</v>
      </c>
      <c r="AC655">
        <v>0</v>
      </c>
      <c r="AD655">
        <v>0</v>
      </c>
      <c r="AE655" t="s">
        <v>163</v>
      </c>
      <c r="AG655">
        <v>0</v>
      </c>
      <c r="AH655">
        <v>0</v>
      </c>
      <c r="AL655">
        <v>15</v>
      </c>
      <c r="AM655">
        <v>2005</v>
      </c>
      <c r="AN655">
        <v>43137</v>
      </c>
      <c r="AP655">
        <v>43173</v>
      </c>
      <c r="AR655">
        <v>43009</v>
      </c>
      <c r="AT655">
        <v>1</v>
      </c>
      <c r="AU655" t="s">
        <v>4</v>
      </c>
      <c r="AV655" t="s">
        <v>10</v>
      </c>
      <c r="AW655" s="65" t="s">
        <v>60</v>
      </c>
    </row>
    <row r="656" spans="1:50" x14ac:dyDescent="0.25">
      <c r="A656" t="s">
        <v>17</v>
      </c>
      <c r="B656" t="s">
        <v>54</v>
      </c>
      <c r="C656" t="s">
        <v>983</v>
      </c>
      <c r="D656" t="s">
        <v>983</v>
      </c>
      <c r="E656" t="s">
        <v>1710</v>
      </c>
      <c r="F656" t="s">
        <v>1711</v>
      </c>
      <c r="G656" t="s">
        <v>1712</v>
      </c>
      <c r="H656" t="s">
        <v>1713</v>
      </c>
      <c r="I656" t="s">
        <v>58</v>
      </c>
      <c r="J656" t="s">
        <v>33</v>
      </c>
      <c r="M656">
        <v>0</v>
      </c>
      <c r="N656" t="s">
        <v>1714</v>
      </c>
      <c r="O656">
        <v>0</v>
      </c>
      <c r="P656">
        <v>0</v>
      </c>
      <c r="Q656">
        <v>0</v>
      </c>
      <c r="R656">
        <v>0</v>
      </c>
      <c r="S656">
        <v>0</v>
      </c>
      <c r="T656">
        <v>0</v>
      </c>
      <c r="U656">
        <v>0</v>
      </c>
      <c r="AA656">
        <v>0</v>
      </c>
      <c r="AB656">
        <v>0</v>
      </c>
      <c r="AC656">
        <v>0</v>
      </c>
      <c r="AD656">
        <v>0</v>
      </c>
      <c r="AE656">
        <v>0</v>
      </c>
      <c r="AG656">
        <v>0</v>
      </c>
      <c r="AH656">
        <v>0</v>
      </c>
      <c r="AL656">
        <v>4</v>
      </c>
      <c r="AM656">
        <v>2013</v>
      </c>
      <c r="AQ656">
        <v>15</v>
      </c>
      <c r="AR656">
        <v>40188</v>
      </c>
      <c r="AT656">
        <v>0.5</v>
      </c>
      <c r="AU656" t="s">
        <v>1</v>
      </c>
      <c r="AV656" t="s">
        <v>11</v>
      </c>
    </row>
    <row r="657" spans="1:50" x14ac:dyDescent="0.25">
      <c r="A657" t="s">
        <v>17</v>
      </c>
      <c r="B657" t="s">
        <v>54</v>
      </c>
      <c r="C657" t="s">
        <v>131</v>
      </c>
      <c r="D657" t="s">
        <v>131</v>
      </c>
      <c r="E657" t="s">
        <v>193</v>
      </c>
      <c r="F657" t="s">
        <v>204</v>
      </c>
      <c r="G657" t="s">
        <v>1715</v>
      </c>
      <c r="H657" t="s">
        <v>1716</v>
      </c>
      <c r="I657" t="s">
        <v>58</v>
      </c>
      <c r="J657" t="s">
        <v>36</v>
      </c>
      <c r="K657">
        <v>20</v>
      </c>
      <c r="M657">
        <v>0</v>
      </c>
      <c r="N657">
        <v>500000</v>
      </c>
      <c r="O657">
        <v>450000</v>
      </c>
      <c r="P657">
        <v>0</v>
      </c>
      <c r="Q657">
        <v>0</v>
      </c>
      <c r="R657">
        <v>0</v>
      </c>
      <c r="S657">
        <v>50000</v>
      </c>
      <c r="T657">
        <v>0</v>
      </c>
      <c r="U657">
        <v>0</v>
      </c>
      <c r="AA657">
        <v>0</v>
      </c>
      <c r="AB657">
        <v>0</v>
      </c>
      <c r="AC657">
        <v>0</v>
      </c>
      <c r="AD657">
        <v>0</v>
      </c>
      <c r="AE657">
        <v>0</v>
      </c>
      <c r="AG657">
        <v>0</v>
      </c>
      <c r="AH657">
        <v>0</v>
      </c>
      <c r="AL657">
        <v>6</v>
      </c>
      <c r="AM657">
        <v>2013</v>
      </c>
      <c r="AP657">
        <v>43136</v>
      </c>
      <c r="AQ657">
        <v>43143</v>
      </c>
      <c r="AR657">
        <v>42036</v>
      </c>
      <c r="AT657">
        <v>0.5</v>
      </c>
      <c r="AU657" t="s">
        <v>1</v>
      </c>
      <c r="AV657" t="s">
        <v>89</v>
      </c>
      <c r="AW657" t="s">
        <v>1717</v>
      </c>
    </row>
    <row r="658" spans="1:50" x14ac:dyDescent="0.25">
      <c r="A658" t="s">
        <v>17</v>
      </c>
      <c r="B658" t="s">
        <v>54</v>
      </c>
      <c r="C658" t="s">
        <v>133</v>
      </c>
      <c r="D658" t="s">
        <v>133</v>
      </c>
      <c r="E658" t="s">
        <v>1718</v>
      </c>
      <c r="F658" t="s">
        <v>1667</v>
      </c>
      <c r="G658" t="s">
        <v>1719</v>
      </c>
      <c r="H658" t="s">
        <v>1720</v>
      </c>
      <c r="I658" t="s">
        <v>58</v>
      </c>
      <c r="J658" t="s">
        <v>47</v>
      </c>
      <c r="K658">
        <v>32</v>
      </c>
      <c r="M658">
        <v>0</v>
      </c>
      <c r="N658">
        <v>800000</v>
      </c>
      <c r="O658">
        <v>500000</v>
      </c>
      <c r="P658">
        <v>0</v>
      </c>
      <c r="Q658">
        <v>200000</v>
      </c>
      <c r="R658">
        <v>0</v>
      </c>
      <c r="S658">
        <v>0</v>
      </c>
      <c r="T658">
        <v>0</v>
      </c>
      <c r="U658">
        <v>100000</v>
      </c>
      <c r="AA658">
        <v>0</v>
      </c>
      <c r="AB658">
        <v>0</v>
      </c>
      <c r="AC658">
        <v>0</v>
      </c>
      <c r="AD658">
        <v>0</v>
      </c>
      <c r="AE658">
        <v>0</v>
      </c>
      <c r="AG658">
        <v>0</v>
      </c>
      <c r="AH658">
        <v>0</v>
      </c>
      <c r="AL658">
        <v>1</v>
      </c>
      <c r="AM658">
        <v>2016</v>
      </c>
      <c r="AP658">
        <v>43073</v>
      </c>
      <c r="AQ658">
        <v>43088</v>
      </c>
      <c r="AR658">
        <v>42038</v>
      </c>
      <c r="AT658">
        <v>0.5</v>
      </c>
      <c r="AU658" t="s">
        <v>1</v>
      </c>
      <c r="AV658" t="s">
        <v>11</v>
      </c>
      <c r="AW658" s="65" t="s">
        <v>60</v>
      </c>
    </row>
    <row r="659" spans="1:50" x14ac:dyDescent="0.25">
      <c r="A659" t="s">
        <v>17</v>
      </c>
      <c r="B659" t="s">
        <v>54</v>
      </c>
      <c r="C659" t="s">
        <v>153</v>
      </c>
      <c r="D659" t="s">
        <v>153</v>
      </c>
      <c r="E659" t="s">
        <v>1721</v>
      </c>
      <c r="F659" t="s">
        <v>204</v>
      </c>
      <c r="G659" t="s">
        <v>1722</v>
      </c>
      <c r="H659" t="s">
        <v>1723</v>
      </c>
      <c r="I659" t="s">
        <v>58</v>
      </c>
      <c r="J659" t="s">
        <v>29</v>
      </c>
      <c r="K659">
        <v>18</v>
      </c>
      <c r="M659">
        <v>0</v>
      </c>
      <c r="N659">
        <v>300000</v>
      </c>
      <c r="O659">
        <v>0</v>
      </c>
      <c r="P659">
        <v>0</v>
      </c>
      <c r="Q659">
        <v>290000</v>
      </c>
      <c r="R659">
        <v>0</v>
      </c>
      <c r="S659">
        <v>0</v>
      </c>
      <c r="T659">
        <v>0</v>
      </c>
      <c r="U659">
        <v>10000</v>
      </c>
      <c r="AA659">
        <v>0</v>
      </c>
      <c r="AB659">
        <v>0</v>
      </c>
      <c r="AC659">
        <v>0</v>
      </c>
      <c r="AD659">
        <v>0</v>
      </c>
      <c r="AE659">
        <v>0</v>
      </c>
      <c r="AG659">
        <v>0</v>
      </c>
      <c r="AH659">
        <v>0</v>
      </c>
      <c r="AP659">
        <v>43073</v>
      </c>
      <c r="AQ659">
        <v>43088</v>
      </c>
      <c r="AR659">
        <v>42039</v>
      </c>
      <c r="AT659">
        <v>0.5</v>
      </c>
      <c r="AU659" t="s">
        <v>1</v>
      </c>
      <c r="AV659" t="s">
        <v>11</v>
      </c>
      <c r="AW659" t="s">
        <v>1014</v>
      </c>
    </row>
    <row r="660" spans="1:50" x14ac:dyDescent="0.25">
      <c r="A660" t="s">
        <v>17</v>
      </c>
      <c r="B660" t="s">
        <v>54</v>
      </c>
      <c r="C660" t="s">
        <v>984</v>
      </c>
      <c r="D660" t="s">
        <v>984</v>
      </c>
      <c r="E660" t="s">
        <v>996</v>
      </c>
      <c r="F660" t="s">
        <v>1000</v>
      </c>
      <c r="G660" t="s">
        <v>1006</v>
      </c>
      <c r="H660" t="s">
        <v>1003</v>
      </c>
      <c r="I660" t="s">
        <v>58</v>
      </c>
      <c r="J660" t="s">
        <v>28</v>
      </c>
      <c r="K660">
        <v>70</v>
      </c>
      <c r="M660">
        <v>0</v>
      </c>
      <c r="N660">
        <v>1650000</v>
      </c>
      <c r="O660">
        <v>0</v>
      </c>
      <c r="P660">
        <v>800000</v>
      </c>
      <c r="Q660">
        <v>0</v>
      </c>
      <c r="R660">
        <v>200000</v>
      </c>
      <c r="S660">
        <v>150000</v>
      </c>
      <c r="T660">
        <v>300000</v>
      </c>
      <c r="U660">
        <v>200000</v>
      </c>
      <c r="AA660">
        <v>0</v>
      </c>
      <c r="AB660">
        <v>0</v>
      </c>
      <c r="AC660">
        <v>0</v>
      </c>
      <c r="AD660">
        <v>0</v>
      </c>
      <c r="AE660">
        <v>0</v>
      </c>
      <c r="AG660">
        <v>0</v>
      </c>
      <c r="AH660">
        <v>0</v>
      </c>
      <c r="AL660">
        <v>3</v>
      </c>
      <c r="AM660">
        <v>2015</v>
      </c>
      <c r="AP660">
        <v>42958</v>
      </c>
      <c r="AQ660">
        <v>15</v>
      </c>
      <c r="AR660">
        <v>42156</v>
      </c>
      <c r="AT660">
        <v>0.5</v>
      </c>
      <c r="AU660" t="s">
        <v>1</v>
      </c>
      <c r="AV660" t="s">
        <v>11</v>
      </c>
      <c r="AW660" s="65" t="s">
        <v>60</v>
      </c>
    </row>
    <row r="661" spans="1:50" x14ac:dyDescent="0.25">
      <c r="A661" t="s">
        <v>17</v>
      </c>
      <c r="B661" t="s">
        <v>54</v>
      </c>
      <c r="C661" t="s">
        <v>134</v>
      </c>
      <c r="D661" t="s">
        <v>134</v>
      </c>
      <c r="E661" t="s">
        <v>1724</v>
      </c>
      <c r="F661" t="s">
        <v>207</v>
      </c>
      <c r="G661" t="s">
        <v>1725</v>
      </c>
      <c r="H661" t="s">
        <v>1726</v>
      </c>
      <c r="I661" t="s">
        <v>58</v>
      </c>
      <c r="J661" t="s">
        <v>34</v>
      </c>
      <c r="K661">
        <v>10</v>
      </c>
      <c r="M661">
        <v>0</v>
      </c>
      <c r="AA661">
        <v>0</v>
      </c>
      <c r="AB661">
        <v>0</v>
      </c>
      <c r="AC661">
        <v>0</v>
      </c>
      <c r="AD661">
        <v>0</v>
      </c>
      <c r="AE661">
        <v>0</v>
      </c>
      <c r="AG661">
        <v>0</v>
      </c>
      <c r="AH661">
        <v>0</v>
      </c>
      <c r="AL661">
        <v>1</v>
      </c>
      <c r="AM661">
        <v>2016</v>
      </c>
      <c r="AP661">
        <v>43073</v>
      </c>
      <c r="AQ661">
        <v>43088</v>
      </c>
      <c r="AR661">
        <v>42038</v>
      </c>
      <c r="AT661">
        <v>0.5</v>
      </c>
      <c r="AU661" t="s">
        <v>1</v>
      </c>
      <c r="AV661" t="s">
        <v>11</v>
      </c>
    </row>
    <row r="662" spans="1:50" x14ac:dyDescent="0.25">
      <c r="A662" t="s">
        <v>17</v>
      </c>
      <c r="B662" t="s">
        <v>54</v>
      </c>
      <c r="C662" t="s">
        <v>154</v>
      </c>
      <c r="D662" t="s">
        <v>154</v>
      </c>
      <c r="E662" t="s">
        <v>1727</v>
      </c>
      <c r="F662" t="s">
        <v>207</v>
      </c>
      <c r="G662" t="s">
        <v>1728</v>
      </c>
      <c r="H662" t="s">
        <v>1729</v>
      </c>
      <c r="I662" t="s">
        <v>58</v>
      </c>
      <c r="J662" t="s">
        <v>29</v>
      </c>
      <c r="K662">
        <v>17</v>
      </c>
      <c r="M662">
        <v>0</v>
      </c>
      <c r="N662">
        <v>350000</v>
      </c>
      <c r="O662">
        <v>320000</v>
      </c>
      <c r="P662">
        <v>0</v>
      </c>
      <c r="Q662">
        <v>0</v>
      </c>
      <c r="R662">
        <v>0</v>
      </c>
      <c r="S662">
        <v>30000</v>
      </c>
      <c r="T662">
        <v>0</v>
      </c>
      <c r="U662">
        <v>0</v>
      </c>
      <c r="AA662">
        <v>0</v>
      </c>
      <c r="AB662">
        <v>0</v>
      </c>
      <c r="AC662">
        <v>0</v>
      </c>
      <c r="AD662">
        <v>0</v>
      </c>
      <c r="AE662">
        <v>0</v>
      </c>
      <c r="AG662">
        <v>0</v>
      </c>
      <c r="AH662">
        <v>0</v>
      </c>
      <c r="AL662">
        <v>4</v>
      </c>
      <c r="AM662">
        <v>2016</v>
      </c>
      <c r="AP662">
        <v>43175</v>
      </c>
      <c r="AQ662">
        <v>43175</v>
      </c>
      <c r="AR662">
        <v>42039</v>
      </c>
      <c r="AT662">
        <v>0.5</v>
      </c>
      <c r="AU662" t="s">
        <v>1</v>
      </c>
      <c r="AV662" t="s">
        <v>11</v>
      </c>
      <c r="AW662" t="s">
        <v>1730</v>
      </c>
    </row>
    <row r="663" spans="1:50" x14ac:dyDescent="0.25">
      <c r="A663" t="s">
        <v>17</v>
      </c>
      <c r="B663" t="s">
        <v>54</v>
      </c>
      <c r="C663" t="s">
        <v>135</v>
      </c>
      <c r="D663" t="s">
        <v>135</v>
      </c>
      <c r="E663" t="s">
        <v>1731</v>
      </c>
      <c r="F663" t="s">
        <v>883</v>
      </c>
      <c r="G663" t="s">
        <v>1732</v>
      </c>
      <c r="H663" t="s">
        <v>1733</v>
      </c>
      <c r="I663" t="s">
        <v>58</v>
      </c>
      <c r="J663" t="s">
        <v>156</v>
      </c>
      <c r="K663">
        <v>20</v>
      </c>
      <c r="M663">
        <v>0</v>
      </c>
      <c r="N663">
        <v>400000</v>
      </c>
      <c r="O663">
        <v>400000</v>
      </c>
      <c r="P663">
        <v>0</v>
      </c>
      <c r="Q663">
        <v>0</v>
      </c>
      <c r="R663">
        <v>0</v>
      </c>
      <c r="S663">
        <v>0</v>
      </c>
      <c r="T663">
        <v>0</v>
      </c>
      <c r="U663">
        <v>0</v>
      </c>
      <c r="AA663">
        <v>0</v>
      </c>
      <c r="AB663">
        <v>0</v>
      </c>
      <c r="AC663">
        <v>0</v>
      </c>
      <c r="AD663">
        <v>0</v>
      </c>
      <c r="AE663">
        <v>0</v>
      </c>
      <c r="AG663">
        <v>0</v>
      </c>
      <c r="AH663">
        <v>0</v>
      </c>
      <c r="AL663">
        <v>2</v>
      </c>
      <c r="AM663">
        <v>2015</v>
      </c>
      <c r="AP663">
        <v>43073</v>
      </c>
      <c r="AQ663">
        <v>43088</v>
      </c>
      <c r="AR663">
        <v>42156</v>
      </c>
      <c r="AT663">
        <v>0.5</v>
      </c>
      <c r="AU663" t="s">
        <v>1</v>
      </c>
      <c r="AV663" t="s">
        <v>11</v>
      </c>
      <c r="AW663" t="s">
        <v>344</v>
      </c>
    </row>
    <row r="664" spans="1:50" x14ac:dyDescent="0.25">
      <c r="A664" t="s">
        <v>17</v>
      </c>
      <c r="B664" t="s">
        <v>54</v>
      </c>
      <c r="C664" t="s">
        <v>990</v>
      </c>
      <c r="D664" t="s">
        <v>990</v>
      </c>
      <c r="AA664">
        <v>0</v>
      </c>
      <c r="AB664">
        <v>0</v>
      </c>
      <c r="AC664">
        <v>0</v>
      </c>
      <c r="AD664">
        <v>0</v>
      </c>
      <c r="AE664">
        <v>0</v>
      </c>
      <c r="AG664">
        <v>0</v>
      </c>
      <c r="AH664">
        <v>0</v>
      </c>
      <c r="AM664">
        <v>2012</v>
      </c>
      <c r="AP664">
        <v>43074</v>
      </c>
      <c r="AQ664">
        <v>15</v>
      </c>
      <c r="AR664">
        <v>42038</v>
      </c>
      <c r="AU664" t="s">
        <v>1</v>
      </c>
    </row>
    <row r="665" spans="1:50" x14ac:dyDescent="0.25">
      <c r="A665" t="s">
        <v>17</v>
      </c>
      <c r="B665" t="s">
        <v>54</v>
      </c>
      <c r="C665" t="s">
        <v>136</v>
      </c>
      <c r="D665" t="s">
        <v>136</v>
      </c>
      <c r="E665" t="s">
        <v>1734</v>
      </c>
      <c r="F665" t="s">
        <v>1630</v>
      </c>
      <c r="G665" t="s">
        <v>1735</v>
      </c>
      <c r="H665" t="s">
        <v>1736</v>
      </c>
      <c r="I665" t="s">
        <v>58</v>
      </c>
      <c r="J665" t="s">
        <v>32</v>
      </c>
      <c r="K665">
        <v>38</v>
      </c>
      <c r="M665">
        <v>0</v>
      </c>
      <c r="N665">
        <v>630000</v>
      </c>
      <c r="O665">
        <v>0</v>
      </c>
      <c r="P665">
        <v>0</v>
      </c>
      <c r="Q665">
        <v>400000</v>
      </c>
      <c r="R665">
        <v>200000</v>
      </c>
      <c r="S665">
        <v>0</v>
      </c>
      <c r="T665">
        <v>0</v>
      </c>
      <c r="U665">
        <v>30000</v>
      </c>
      <c r="AA665">
        <v>0</v>
      </c>
      <c r="AB665">
        <v>0</v>
      </c>
      <c r="AC665">
        <v>0</v>
      </c>
      <c r="AD665">
        <v>0</v>
      </c>
      <c r="AE665">
        <v>0</v>
      </c>
      <c r="AG665">
        <v>0</v>
      </c>
      <c r="AH665">
        <v>0</v>
      </c>
      <c r="AL665">
        <v>4</v>
      </c>
      <c r="AM665">
        <v>2012</v>
      </c>
      <c r="AP665">
        <v>43075</v>
      </c>
      <c r="AQ665">
        <v>43088</v>
      </c>
      <c r="AR665">
        <v>42039</v>
      </c>
      <c r="AT665">
        <v>0.5</v>
      </c>
      <c r="AU665" t="s">
        <v>1</v>
      </c>
      <c r="AV665" t="s">
        <v>11</v>
      </c>
      <c r="AW665" s="65" t="s">
        <v>60</v>
      </c>
    </row>
    <row r="666" spans="1:50" x14ac:dyDescent="0.25">
      <c r="A666" t="s">
        <v>17</v>
      </c>
      <c r="B666" t="s">
        <v>54</v>
      </c>
      <c r="C666" t="s">
        <v>985</v>
      </c>
      <c r="D666" t="s">
        <v>985</v>
      </c>
      <c r="E666" t="s">
        <v>997</v>
      </c>
      <c r="F666" t="s">
        <v>301</v>
      </c>
      <c r="G666" t="s">
        <v>1007</v>
      </c>
      <c r="H666" t="s">
        <v>1004</v>
      </c>
      <c r="I666" t="s">
        <v>58</v>
      </c>
      <c r="J666" t="s">
        <v>156</v>
      </c>
      <c r="K666">
        <v>18</v>
      </c>
      <c r="M666">
        <v>200000</v>
      </c>
      <c r="N666">
        <v>350000</v>
      </c>
      <c r="O666">
        <v>350000</v>
      </c>
      <c r="P666">
        <v>0</v>
      </c>
      <c r="Q666">
        <v>0</v>
      </c>
      <c r="R666">
        <v>0</v>
      </c>
      <c r="S666">
        <v>0</v>
      </c>
      <c r="T666">
        <v>0</v>
      </c>
      <c r="U666">
        <v>0</v>
      </c>
      <c r="AA666">
        <v>0</v>
      </c>
      <c r="AB666">
        <v>0</v>
      </c>
      <c r="AC666">
        <v>0</v>
      </c>
      <c r="AD666">
        <v>0</v>
      </c>
      <c r="AE666">
        <v>0</v>
      </c>
      <c r="AG666">
        <v>0</v>
      </c>
      <c r="AH666">
        <v>0</v>
      </c>
      <c r="AL666">
        <v>8</v>
      </c>
      <c r="AM666">
        <v>2012</v>
      </c>
      <c r="AN666">
        <v>43152</v>
      </c>
      <c r="AP666">
        <v>43157</v>
      </c>
      <c r="AQ666" t="s">
        <v>2515</v>
      </c>
      <c r="AR666">
        <v>42065</v>
      </c>
      <c r="AT666">
        <v>1</v>
      </c>
      <c r="AU666" t="s">
        <v>4</v>
      </c>
      <c r="AV666" t="s">
        <v>10</v>
      </c>
    </row>
    <row r="667" spans="1:50" x14ac:dyDescent="0.25">
      <c r="A667" t="s">
        <v>17</v>
      </c>
      <c r="B667" t="s">
        <v>54</v>
      </c>
      <c r="C667" t="s">
        <v>137</v>
      </c>
      <c r="D667" t="s">
        <v>137</v>
      </c>
      <c r="E667" t="s">
        <v>1737</v>
      </c>
      <c r="F667" t="s">
        <v>301</v>
      </c>
      <c r="G667" t="s">
        <v>1738</v>
      </c>
      <c r="H667" t="s">
        <v>1739</v>
      </c>
      <c r="I667" t="s">
        <v>58</v>
      </c>
      <c r="J667" t="s">
        <v>41</v>
      </c>
      <c r="K667">
        <v>250</v>
      </c>
      <c r="M667">
        <v>0</v>
      </c>
      <c r="N667">
        <v>2000000</v>
      </c>
      <c r="O667">
        <v>0</v>
      </c>
      <c r="P667">
        <v>2000000</v>
      </c>
      <c r="Q667">
        <v>0</v>
      </c>
      <c r="R667">
        <v>0</v>
      </c>
      <c r="S667">
        <v>0</v>
      </c>
      <c r="T667">
        <v>0</v>
      </c>
      <c r="U667">
        <v>0</v>
      </c>
      <c r="AA667">
        <v>0</v>
      </c>
      <c r="AB667">
        <v>0</v>
      </c>
      <c r="AC667">
        <v>0</v>
      </c>
      <c r="AD667">
        <v>0</v>
      </c>
      <c r="AE667">
        <v>0</v>
      </c>
      <c r="AG667">
        <v>0</v>
      </c>
      <c r="AH667">
        <v>0</v>
      </c>
      <c r="AL667">
        <v>4</v>
      </c>
      <c r="AM667">
        <v>2012</v>
      </c>
      <c r="AP667">
        <v>43077</v>
      </c>
      <c r="AQ667">
        <v>43088</v>
      </c>
      <c r="AR667">
        <v>42066</v>
      </c>
      <c r="AT667">
        <v>0.5</v>
      </c>
      <c r="AU667" t="s">
        <v>1</v>
      </c>
      <c r="AV667" t="s">
        <v>11</v>
      </c>
      <c r="AW667" s="65" t="s">
        <v>60</v>
      </c>
    </row>
    <row r="668" spans="1:50" x14ac:dyDescent="0.25">
      <c r="A668" t="s">
        <v>17</v>
      </c>
      <c r="B668" t="s">
        <v>54</v>
      </c>
      <c r="C668" t="s">
        <v>138</v>
      </c>
      <c r="D668" t="s">
        <v>138</v>
      </c>
      <c r="E668" t="s">
        <v>1740</v>
      </c>
      <c r="F668" t="s">
        <v>1699</v>
      </c>
      <c r="G668" t="s">
        <v>1741</v>
      </c>
      <c r="H668" t="s">
        <v>1742</v>
      </c>
      <c r="I668" t="s">
        <v>58</v>
      </c>
      <c r="J668" t="s">
        <v>156</v>
      </c>
      <c r="K668">
        <v>35</v>
      </c>
      <c r="M668">
        <v>1100000</v>
      </c>
      <c r="N668">
        <v>1300000</v>
      </c>
      <c r="O668">
        <v>0</v>
      </c>
      <c r="P668">
        <v>1100000</v>
      </c>
      <c r="Q668">
        <v>200000</v>
      </c>
      <c r="R668">
        <v>0</v>
      </c>
      <c r="S668">
        <v>0</v>
      </c>
      <c r="T668">
        <v>0</v>
      </c>
      <c r="U668">
        <v>0</v>
      </c>
      <c r="AA668">
        <v>0</v>
      </c>
      <c r="AB668">
        <v>0</v>
      </c>
      <c r="AC668">
        <v>0</v>
      </c>
      <c r="AD668">
        <v>0</v>
      </c>
      <c r="AE668">
        <v>0</v>
      </c>
      <c r="AG668">
        <v>0</v>
      </c>
      <c r="AH668">
        <v>0</v>
      </c>
      <c r="AL668">
        <v>9</v>
      </c>
      <c r="AM668">
        <v>2012</v>
      </c>
      <c r="AN668">
        <v>43124</v>
      </c>
      <c r="AO668">
        <v>43147</v>
      </c>
      <c r="AP668">
        <v>43175</v>
      </c>
      <c r="AQ668">
        <v>43165</v>
      </c>
      <c r="AR668">
        <v>42067</v>
      </c>
      <c r="AT668">
        <v>1</v>
      </c>
      <c r="AU668" t="s">
        <v>1</v>
      </c>
      <c r="AV668" t="s">
        <v>10</v>
      </c>
      <c r="AW668" s="65" t="s">
        <v>60</v>
      </c>
      <c r="AX668" t="s">
        <v>2639</v>
      </c>
    </row>
    <row r="669" spans="1:50" x14ac:dyDescent="0.25">
      <c r="A669" t="s">
        <v>17</v>
      </c>
      <c r="B669" t="s">
        <v>54</v>
      </c>
      <c r="C669" t="s">
        <v>107</v>
      </c>
      <c r="D669" t="s">
        <v>107</v>
      </c>
      <c r="E669" t="s">
        <v>193</v>
      </c>
      <c r="F669" t="s">
        <v>209</v>
      </c>
      <c r="G669" t="s">
        <v>170</v>
      </c>
      <c r="H669" t="s">
        <v>233</v>
      </c>
      <c r="I669" t="s">
        <v>58</v>
      </c>
      <c r="J669" t="s">
        <v>36</v>
      </c>
      <c r="K669">
        <v>70</v>
      </c>
      <c r="M669">
        <v>0</v>
      </c>
      <c r="N669">
        <v>1500000</v>
      </c>
      <c r="O669">
        <v>1250000</v>
      </c>
      <c r="P669">
        <v>250000</v>
      </c>
      <c r="Q669">
        <v>0</v>
      </c>
      <c r="R669">
        <v>0</v>
      </c>
      <c r="S669">
        <v>0</v>
      </c>
      <c r="T669">
        <v>0</v>
      </c>
      <c r="U669">
        <v>8250</v>
      </c>
      <c r="AA669">
        <v>0</v>
      </c>
      <c r="AB669">
        <v>0</v>
      </c>
      <c r="AC669">
        <v>0</v>
      </c>
      <c r="AD669">
        <v>0</v>
      </c>
      <c r="AE669">
        <v>0</v>
      </c>
      <c r="AG669">
        <v>0</v>
      </c>
      <c r="AH669">
        <v>0</v>
      </c>
      <c r="AJ669" t="s">
        <v>2640</v>
      </c>
      <c r="AL669">
        <v>5</v>
      </c>
      <c r="AM669">
        <v>2012</v>
      </c>
      <c r="AN669">
        <v>43158</v>
      </c>
      <c r="AP669">
        <v>43174</v>
      </c>
      <c r="AQ669">
        <v>43161</v>
      </c>
      <c r="AR669">
        <v>42795</v>
      </c>
      <c r="AS669">
        <v>43172</v>
      </c>
      <c r="AT669">
        <v>1</v>
      </c>
      <c r="AU669" t="s">
        <v>4</v>
      </c>
      <c r="AV669" t="s">
        <v>10</v>
      </c>
      <c r="AW669" t="s">
        <v>2726</v>
      </c>
      <c r="AX669" t="s">
        <v>2641</v>
      </c>
    </row>
    <row r="670" spans="1:50" x14ac:dyDescent="0.25">
      <c r="A670" t="s">
        <v>17</v>
      </c>
      <c r="B670" t="s">
        <v>54</v>
      </c>
      <c r="C670" t="s">
        <v>986</v>
      </c>
      <c r="D670" t="s">
        <v>986</v>
      </c>
      <c r="E670" t="s">
        <v>1743</v>
      </c>
      <c r="F670" t="s">
        <v>204</v>
      </c>
      <c r="G670" t="s">
        <v>1744</v>
      </c>
      <c r="H670" t="s">
        <v>1745</v>
      </c>
      <c r="I670" t="s">
        <v>58</v>
      </c>
      <c r="J670" t="s">
        <v>43</v>
      </c>
      <c r="K670">
        <v>12</v>
      </c>
      <c r="M670">
        <v>0</v>
      </c>
      <c r="N670">
        <v>150000</v>
      </c>
      <c r="O670">
        <v>150000</v>
      </c>
      <c r="P670">
        <v>0</v>
      </c>
      <c r="Q670">
        <v>0</v>
      </c>
      <c r="R670">
        <v>0</v>
      </c>
      <c r="S670">
        <v>0</v>
      </c>
      <c r="T670">
        <v>0</v>
      </c>
      <c r="U670">
        <v>0</v>
      </c>
      <c r="AA670">
        <v>0</v>
      </c>
      <c r="AB670">
        <v>0</v>
      </c>
      <c r="AC670">
        <v>0</v>
      </c>
      <c r="AD670">
        <v>0</v>
      </c>
      <c r="AE670">
        <v>0</v>
      </c>
      <c r="AG670">
        <v>0</v>
      </c>
      <c r="AH670">
        <v>0</v>
      </c>
      <c r="AL670">
        <v>6</v>
      </c>
      <c r="AM670">
        <v>2012</v>
      </c>
      <c r="AP670">
        <v>43080</v>
      </c>
      <c r="AQ670">
        <v>15</v>
      </c>
      <c r="AR670">
        <v>38363</v>
      </c>
      <c r="AT670">
        <v>0.5</v>
      </c>
      <c r="AU670" t="s">
        <v>1</v>
      </c>
      <c r="AV670" t="s">
        <v>11</v>
      </c>
      <c r="AW670" t="s">
        <v>1684</v>
      </c>
    </row>
    <row r="671" spans="1:50" x14ac:dyDescent="0.25">
      <c r="A671" t="s">
        <v>17</v>
      </c>
      <c r="B671" t="s">
        <v>54</v>
      </c>
      <c r="C671" t="s">
        <v>1746</v>
      </c>
      <c r="D671" t="s">
        <v>139</v>
      </c>
      <c r="I671" t="s">
        <v>58</v>
      </c>
      <c r="J671" t="s">
        <v>39</v>
      </c>
      <c r="K671">
        <v>200</v>
      </c>
      <c r="M671">
        <v>0</v>
      </c>
      <c r="N671">
        <v>2800000</v>
      </c>
      <c r="O671">
        <v>2500000</v>
      </c>
      <c r="P671">
        <v>0</v>
      </c>
      <c r="Q671">
        <v>0</v>
      </c>
      <c r="R671">
        <v>0</v>
      </c>
      <c r="S671">
        <v>0</v>
      </c>
      <c r="T671">
        <v>0</v>
      </c>
      <c r="U671">
        <v>300000</v>
      </c>
      <c r="AA671">
        <v>0</v>
      </c>
      <c r="AB671">
        <v>0</v>
      </c>
      <c r="AC671">
        <v>0</v>
      </c>
      <c r="AD671">
        <v>0</v>
      </c>
      <c r="AE671">
        <v>0</v>
      </c>
      <c r="AG671">
        <v>0</v>
      </c>
      <c r="AH671">
        <v>0</v>
      </c>
      <c r="AL671">
        <v>1</v>
      </c>
      <c r="AM671">
        <v>2012</v>
      </c>
      <c r="AP671">
        <v>43081</v>
      </c>
      <c r="AQ671">
        <v>43088</v>
      </c>
      <c r="AR671">
        <v>42036</v>
      </c>
      <c r="AT671">
        <v>0.5</v>
      </c>
      <c r="AU671" t="s">
        <v>1</v>
      </c>
      <c r="AV671" t="s">
        <v>11</v>
      </c>
      <c r="AW671" t="s">
        <v>1747</v>
      </c>
    </row>
    <row r="672" spans="1:50" x14ac:dyDescent="0.25">
      <c r="A672" t="s">
        <v>17</v>
      </c>
      <c r="B672" t="s">
        <v>54</v>
      </c>
      <c r="C672" t="s">
        <v>140</v>
      </c>
      <c r="D672" t="s">
        <v>140</v>
      </c>
      <c r="G672" t="s">
        <v>220</v>
      </c>
      <c r="M672">
        <v>0</v>
      </c>
      <c r="AA672">
        <v>0</v>
      </c>
      <c r="AB672">
        <v>0</v>
      </c>
      <c r="AC672">
        <v>0</v>
      </c>
      <c r="AD672">
        <v>0</v>
      </c>
      <c r="AE672">
        <v>0</v>
      </c>
      <c r="AG672">
        <v>0</v>
      </c>
      <c r="AH672">
        <v>0</v>
      </c>
      <c r="AU672" t="s">
        <v>1</v>
      </c>
    </row>
    <row r="673" spans="1:49" x14ac:dyDescent="0.25">
      <c r="A673" t="s">
        <v>17</v>
      </c>
      <c r="B673" t="s">
        <v>54</v>
      </c>
      <c r="C673" t="s">
        <v>991</v>
      </c>
      <c r="D673" t="s">
        <v>991</v>
      </c>
      <c r="G673" t="s">
        <v>219</v>
      </c>
      <c r="M673">
        <v>0</v>
      </c>
      <c r="AA673">
        <v>0</v>
      </c>
      <c r="AB673">
        <v>0</v>
      </c>
      <c r="AC673">
        <v>0</v>
      </c>
      <c r="AD673">
        <v>0</v>
      </c>
      <c r="AE673">
        <v>0</v>
      </c>
      <c r="AG673">
        <v>0</v>
      </c>
      <c r="AH673">
        <v>0</v>
      </c>
      <c r="AU673" t="s">
        <v>1</v>
      </c>
    </row>
    <row r="674" spans="1:49" x14ac:dyDescent="0.25">
      <c r="A674" t="s">
        <v>17</v>
      </c>
      <c r="B674" t="s">
        <v>54</v>
      </c>
      <c r="C674" t="s">
        <v>142</v>
      </c>
      <c r="D674" t="s">
        <v>142</v>
      </c>
      <c r="E674" t="s">
        <v>1748</v>
      </c>
      <c r="F674" t="s">
        <v>1749</v>
      </c>
      <c r="G674" t="s">
        <v>1750</v>
      </c>
      <c r="H674" t="s">
        <v>1751</v>
      </c>
      <c r="I674" t="s">
        <v>58</v>
      </c>
      <c r="J674" t="s">
        <v>156</v>
      </c>
      <c r="K674">
        <v>12</v>
      </c>
      <c r="M674">
        <v>0</v>
      </c>
      <c r="N674">
        <v>180000</v>
      </c>
      <c r="O674">
        <v>180000</v>
      </c>
      <c r="P674">
        <v>0</v>
      </c>
      <c r="Q674">
        <v>30000</v>
      </c>
      <c r="R674">
        <v>0</v>
      </c>
      <c r="S674">
        <v>0</v>
      </c>
      <c r="T674">
        <v>0</v>
      </c>
      <c r="U674">
        <v>0</v>
      </c>
      <c r="AA674">
        <v>0</v>
      </c>
      <c r="AB674">
        <v>0</v>
      </c>
      <c r="AC674">
        <v>0</v>
      </c>
      <c r="AD674">
        <v>0</v>
      </c>
      <c r="AE674">
        <v>0</v>
      </c>
      <c r="AG674">
        <v>0</v>
      </c>
      <c r="AH674">
        <v>0</v>
      </c>
      <c r="AL674">
        <v>2</v>
      </c>
      <c r="AM674">
        <v>2012</v>
      </c>
      <c r="AP674">
        <v>43073</v>
      </c>
      <c r="AQ674">
        <v>43088</v>
      </c>
      <c r="AR674">
        <v>42040</v>
      </c>
      <c r="AT674">
        <v>0.5</v>
      </c>
      <c r="AU674" t="s">
        <v>1</v>
      </c>
      <c r="AV674" t="s">
        <v>11</v>
      </c>
      <c r="AW674" t="s">
        <v>1752</v>
      </c>
    </row>
    <row r="675" spans="1:49" x14ac:dyDescent="0.25">
      <c r="A675" t="s">
        <v>17</v>
      </c>
      <c r="B675" t="s">
        <v>54</v>
      </c>
      <c r="C675" t="s">
        <v>141</v>
      </c>
      <c r="D675" t="s">
        <v>141</v>
      </c>
      <c r="E675" t="s">
        <v>1753</v>
      </c>
      <c r="F675" t="s">
        <v>1630</v>
      </c>
      <c r="G675" t="s">
        <v>1754</v>
      </c>
      <c r="H675" t="s">
        <v>1755</v>
      </c>
      <c r="I675" t="s">
        <v>1756</v>
      </c>
      <c r="J675" t="s">
        <v>36</v>
      </c>
      <c r="K675">
        <v>40</v>
      </c>
      <c r="M675">
        <v>0</v>
      </c>
      <c r="N675">
        <v>1300000</v>
      </c>
      <c r="O675">
        <v>1300000</v>
      </c>
      <c r="P675">
        <v>0</v>
      </c>
      <c r="Q675">
        <v>0</v>
      </c>
      <c r="R675">
        <v>0</v>
      </c>
      <c r="S675">
        <v>0</v>
      </c>
      <c r="T675">
        <v>0</v>
      </c>
      <c r="U675">
        <v>0</v>
      </c>
      <c r="AA675">
        <v>0</v>
      </c>
      <c r="AB675">
        <v>0</v>
      </c>
      <c r="AC675">
        <v>0</v>
      </c>
      <c r="AD675">
        <v>0</v>
      </c>
      <c r="AE675">
        <v>0</v>
      </c>
      <c r="AG675">
        <v>0</v>
      </c>
      <c r="AH675">
        <v>0</v>
      </c>
      <c r="AL675">
        <v>4</v>
      </c>
      <c r="AM675">
        <v>2012</v>
      </c>
      <c r="AP675">
        <v>43073</v>
      </c>
      <c r="AQ675">
        <v>43088</v>
      </c>
      <c r="AR675">
        <v>42041</v>
      </c>
      <c r="AT675">
        <v>0.5</v>
      </c>
      <c r="AU675" t="s">
        <v>3</v>
      </c>
      <c r="AV675" t="s">
        <v>89</v>
      </c>
      <c r="AW675" s="65" t="s">
        <v>2695</v>
      </c>
    </row>
    <row r="676" spans="1:49" x14ac:dyDescent="0.25">
      <c r="A676" t="s">
        <v>17</v>
      </c>
      <c r="B676" t="s">
        <v>54</v>
      </c>
      <c r="C676" t="s">
        <v>143</v>
      </c>
      <c r="D676" t="s">
        <v>143</v>
      </c>
      <c r="G676" t="s">
        <v>221</v>
      </c>
      <c r="J676" t="s">
        <v>45</v>
      </c>
      <c r="K676">
        <v>3</v>
      </c>
      <c r="M676">
        <v>0</v>
      </c>
      <c r="N676">
        <v>80000</v>
      </c>
      <c r="O676">
        <v>0</v>
      </c>
      <c r="P676">
        <v>80000</v>
      </c>
      <c r="Q676">
        <v>0</v>
      </c>
      <c r="R676">
        <v>0</v>
      </c>
      <c r="S676">
        <v>0</v>
      </c>
      <c r="T676">
        <v>0</v>
      </c>
      <c r="U676">
        <v>0</v>
      </c>
      <c r="AA676">
        <v>0</v>
      </c>
      <c r="AB676">
        <v>0</v>
      </c>
      <c r="AC676">
        <v>0</v>
      </c>
      <c r="AD676">
        <v>0</v>
      </c>
      <c r="AE676">
        <v>0</v>
      </c>
      <c r="AG676">
        <v>0</v>
      </c>
      <c r="AH676">
        <v>0</v>
      </c>
      <c r="AL676">
        <v>1</v>
      </c>
      <c r="AM676">
        <v>2012</v>
      </c>
      <c r="AP676">
        <v>43073</v>
      </c>
      <c r="AQ676">
        <v>43088</v>
      </c>
      <c r="AR676">
        <v>42042</v>
      </c>
      <c r="AT676">
        <v>0.5</v>
      </c>
      <c r="AU676" t="s">
        <v>1</v>
      </c>
      <c r="AV676" t="s">
        <v>11</v>
      </c>
      <c r="AW676" t="s">
        <v>1757</v>
      </c>
    </row>
    <row r="677" spans="1:49" x14ac:dyDescent="0.25">
      <c r="A677" t="s">
        <v>17</v>
      </c>
      <c r="B677" t="s">
        <v>54</v>
      </c>
      <c r="C677" t="s">
        <v>987</v>
      </c>
      <c r="D677" t="s">
        <v>987</v>
      </c>
      <c r="E677" t="s">
        <v>1758</v>
      </c>
      <c r="F677" t="s">
        <v>207</v>
      </c>
      <c r="G677" t="s">
        <v>1759</v>
      </c>
      <c r="H677" t="s">
        <v>1760</v>
      </c>
      <c r="I677" t="s">
        <v>58</v>
      </c>
      <c r="J677" t="s">
        <v>29</v>
      </c>
      <c r="K677">
        <v>6</v>
      </c>
      <c r="M677">
        <v>100000</v>
      </c>
      <c r="N677">
        <v>110000</v>
      </c>
      <c r="O677">
        <v>0</v>
      </c>
      <c r="P677">
        <v>0</v>
      </c>
      <c r="Q677">
        <v>0</v>
      </c>
      <c r="R677">
        <v>0</v>
      </c>
      <c r="S677">
        <v>0</v>
      </c>
      <c r="T677">
        <v>0</v>
      </c>
      <c r="U677">
        <v>10000</v>
      </c>
      <c r="AA677">
        <v>0</v>
      </c>
      <c r="AB677">
        <v>0</v>
      </c>
      <c r="AC677">
        <v>0</v>
      </c>
      <c r="AD677">
        <v>0</v>
      </c>
      <c r="AE677">
        <v>0</v>
      </c>
      <c r="AG677">
        <v>0</v>
      </c>
      <c r="AH677">
        <v>0</v>
      </c>
      <c r="AL677">
        <v>2</v>
      </c>
      <c r="AM677">
        <v>2012</v>
      </c>
      <c r="AP677">
        <v>43073</v>
      </c>
      <c r="AQ677">
        <v>43088</v>
      </c>
      <c r="AR677">
        <v>42043</v>
      </c>
      <c r="AT677">
        <v>1</v>
      </c>
      <c r="AU677" t="s">
        <v>4</v>
      </c>
      <c r="AV677" t="s">
        <v>10</v>
      </c>
      <c r="AW677" s="65" t="s">
        <v>1016</v>
      </c>
    </row>
    <row r="678" spans="1:49" x14ac:dyDescent="0.25">
      <c r="A678" t="s">
        <v>17</v>
      </c>
      <c r="B678" t="s">
        <v>54</v>
      </c>
      <c r="C678" t="s">
        <v>988</v>
      </c>
      <c r="D678" t="s">
        <v>988</v>
      </c>
      <c r="E678" t="s">
        <v>1761</v>
      </c>
      <c r="F678" t="s">
        <v>204</v>
      </c>
      <c r="G678" t="s">
        <v>1762</v>
      </c>
      <c r="H678" t="s">
        <v>1763</v>
      </c>
      <c r="I678" t="s">
        <v>58</v>
      </c>
      <c r="J678" t="s">
        <v>156</v>
      </c>
      <c r="K678">
        <v>18</v>
      </c>
      <c r="M678">
        <v>230000</v>
      </c>
      <c r="N678">
        <v>230000</v>
      </c>
      <c r="O678">
        <v>220000</v>
      </c>
      <c r="P678">
        <v>0</v>
      </c>
      <c r="Q678">
        <v>0</v>
      </c>
      <c r="R678">
        <v>0</v>
      </c>
      <c r="S678">
        <v>20000</v>
      </c>
      <c r="T678">
        <v>0</v>
      </c>
      <c r="U678">
        <v>0</v>
      </c>
      <c r="AA678">
        <v>0</v>
      </c>
      <c r="AB678">
        <v>0</v>
      </c>
      <c r="AC678">
        <v>0</v>
      </c>
      <c r="AD678">
        <v>0</v>
      </c>
      <c r="AE678">
        <v>0</v>
      </c>
      <c r="AG678">
        <v>0</v>
      </c>
      <c r="AH678">
        <v>0</v>
      </c>
      <c r="AL678">
        <v>5</v>
      </c>
      <c r="AM678">
        <v>2012</v>
      </c>
      <c r="AP678">
        <v>43175</v>
      </c>
      <c r="AQ678">
        <v>43088</v>
      </c>
      <c r="AR678">
        <v>42044</v>
      </c>
      <c r="AT678">
        <v>1</v>
      </c>
      <c r="AU678" t="s">
        <v>4</v>
      </c>
      <c r="AV678" t="s">
        <v>10</v>
      </c>
    </row>
    <row r="679" spans="1:49" x14ac:dyDescent="0.25">
      <c r="A679" t="s">
        <v>17</v>
      </c>
      <c r="B679" t="s">
        <v>54</v>
      </c>
      <c r="C679" t="s">
        <v>145</v>
      </c>
      <c r="D679" t="s">
        <v>145</v>
      </c>
      <c r="E679" t="s">
        <v>1764</v>
      </c>
      <c r="F679" t="s">
        <v>1699</v>
      </c>
      <c r="G679" t="s">
        <v>223</v>
      </c>
      <c r="H679" t="s">
        <v>1765</v>
      </c>
      <c r="I679" t="s">
        <v>58</v>
      </c>
      <c r="J679" t="s">
        <v>39</v>
      </c>
      <c r="K679" t="s">
        <v>1008</v>
      </c>
      <c r="M679">
        <v>0</v>
      </c>
      <c r="N679">
        <v>1000000</v>
      </c>
      <c r="O679">
        <v>1000000</v>
      </c>
      <c r="P679">
        <v>0</v>
      </c>
      <c r="Q679">
        <v>0</v>
      </c>
      <c r="R679">
        <v>0</v>
      </c>
      <c r="S679">
        <v>0</v>
      </c>
      <c r="T679">
        <v>0</v>
      </c>
      <c r="U679">
        <v>0</v>
      </c>
      <c r="AA679">
        <v>0</v>
      </c>
      <c r="AB679">
        <v>0</v>
      </c>
      <c r="AC679">
        <v>0</v>
      </c>
      <c r="AD679">
        <v>0</v>
      </c>
      <c r="AE679">
        <v>0</v>
      </c>
      <c r="AG679">
        <v>0</v>
      </c>
      <c r="AH679">
        <v>0</v>
      </c>
      <c r="AL679">
        <v>2</v>
      </c>
      <c r="AM679">
        <v>2012</v>
      </c>
      <c r="AP679">
        <v>43073</v>
      </c>
      <c r="AQ679">
        <v>43088</v>
      </c>
      <c r="AR679">
        <v>42045</v>
      </c>
      <c r="AT679">
        <v>0.5</v>
      </c>
      <c r="AU679" t="s">
        <v>1</v>
      </c>
      <c r="AV679" t="s">
        <v>11</v>
      </c>
      <c r="AW679" t="s">
        <v>343</v>
      </c>
    </row>
    <row r="680" spans="1:49" x14ac:dyDescent="0.25">
      <c r="A680" t="s">
        <v>17</v>
      </c>
      <c r="B680" t="s">
        <v>54</v>
      </c>
      <c r="C680" t="s">
        <v>1766</v>
      </c>
      <c r="D680" t="s">
        <v>146</v>
      </c>
      <c r="G680" t="s">
        <v>224</v>
      </c>
      <c r="J680" t="s">
        <v>36</v>
      </c>
      <c r="K680">
        <v>3</v>
      </c>
      <c r="AA680">
        <v>0</v>
      </c>
      <c r="AB680">
        <v>0</v>
      </c>
      <c r="AC680">
        <v>0</v>
      </c>
      <c r="AD680">
        <v>0</v>
      </c>
      <c r="AE680">
        <v>0</v>
      </c>
      <c r="AG680">
        <v>0</v>
      </c>
      <c r="AH680">
        <v>0</v>
      </c>
      <c r="AU680" t="s">
        <v>1</v>
      </c>
      <c r="AV680" t="s">
        <v>11</v>
      </c>
    </row>
    <row r="681" spans="1:49" x14ac:dyDescent="0.25">
      <c r="A681" t="s">
        <v>17</v>
      </c>
      <c r="B681" t="s">
        <v>54</v>
      </c>
      <c r="C681" t="s">
        <v>2516</v>
      </c>
      <c r="D681" t="s">
        <v>2516</v>
      </c>
      <c r="AA681">
        <v>0</v>
      </c>
      <c r="AB681">
        <v>0</v>
      </c>
      <c r="AC681">
        <v>0</v>
      </c>
      <c r="AD681">
        <v>0</v>
      </c>
      <c r="AE681">
        <v>0</v>
      </c>
      <c r="AG681">
        <v>0</v>
      </c>
      <c r="AH681">
        <v>0</v>
      </c>
      <c r="AU681" t="s">
        <v>1</v>
      </c>
    </row>
    <row r="682" spans="1:49" x14ac:dyDescent="0.25">
      <c r="A682" t="s">
        <v>17</v>
      </c>
      <c r="B682" t="s">
        <v>54</v>
      </c>
      <c r="C682" t="s">
        <v>1767</v>
      </c>
      <c r="D682" t="s">
        <v>132</v>
      </c>
      <c r="G682" t="s">
        <v>218</v>
      </c>
      <c r="J682" t="s">
        <v>156</v>
      </c>
      <c r="K682">
        <v>4</v>
      </c>
      <c r="N682">
        <v>120000</v>
      </c>
      <c r="AA682">
        <v>0</v>
      </c>
      <c r="AB682">
        <v>0</v>
      </c>
      <c r="AC682">
        <v>0</v>
      </c>
      <c r="AD682">
        <v>0</v>
      </c>
      <c r="AE682">
        <v>0</v>
      </c>
      <c r="AG682">
        <v>0</v>
      </c>
      <c r="AH682">
        <v>0</v>
      </c>
      <c r="AU682" t="s">
        <v>1</v>
      </c>
      <c r="AV682" t="s">
        <v>11</v>
      </c>
    </row>
    <row r="683" spans="1:49" x14ac:dyDescent="0.25">
      <c r="A683" t="s">
        <v>17</v>
      </c>
      <c r="B683" t="s">
        <v>54</v>
      </c>
      <c r="C683" t="s">
        <v>992</v>
      </c>
      <c r="D683" t="s">
        <v>992</v>
      </c>
      <c r="G683" t="s">
        <v>225</v>
      </c>
      <c r="AA683">
        <v>0</v>
      </c>
      <c r="AB683">
        <v>0</v>
      </c>
      <c r="AC683">
        <v>0</v>
      </c>
      <c r="AD683">
        <v>0</v>
      </c>
      <c r="AE683">
        <v>0</v>
      </c>
      <c r="AG683">
        <v>0</v>
      </c>
      <c r="AH683">
        <v>0</v>
      </c>
      <c r="AU683" t="s">
        <v>1</v>
      </c>
    </row>
    <row r="684" spans="1:49" x14ac:dyDescent="0.25">
      <c r="A684" t="s">
        <v>17</v>
      </c>
      <c r="B684" t="s">
        <v>54</v>
      </c>
      <c r="C684" t="s">
        <v>2642</v>
      </c>
      <c r="D684" t="s">
        <v>2642</v>
      </c>
      <c r="E684" t="s">
        <v>998</v>
      </c>
      <c r="F684" t="s">
        <v>301</v>
      </c>
      <c r="G684" t="s">
        <v>2643</v>
      </c>
      <c r="H684" t="s">
        <v>1005</v>
      </c>
      <c r="I684" t="s">
        <v>58</v>
      </c>
      <c r="J684" t="s">
        <v>159</v>
      </c>
      <c r="K684">
        <v>17</v>
      </c>
      <c r="M684">
        <v>0</v>
      </c>
      <c r="N684">
        <v>320000</v>
      </c>
      <c r="O684">
        <v>300000</v>
      </c>
      <c r="P684">
        <v>0</v>
      </c>
      <c r="Q684">
        <v>0</v>
      </c>
      <c r="R684">
        <v>0</v>
      </c>
      <c r="S684">
        <v>0</v>
      </c>
      <c r="T684">
        <v>0</v>
      </c>
      <c r="U684">
        <v>20000</v>
      </c>
      <c r="AA684">
        <v>0</v>
      </c>
      <c r="AB684">
        <v>0</v>
      </c>
      <c r="AC684">
        <v>0</v>
      </c>
      <c r="AD684">
        <v>0</v>
      </c>
      <c r="AE684">
        <v>0</v>
      </c>
      <c r="AG684">
        <v>0</v>
      </c>
      <c r="AH684">
        <v>0</v>
      </c>
      <c r="AL684">
        <v>1</v>
      </c>
      <c r="AM684">
        <v>2017</v>
      </c>
      <c r="AQ684">
        <v>15</v>
      </c>
      <c r="AR684">
        <v>40188</v>
      </c>
      <c r="AT684">
        <v>0.5</v>
      </c>
      <c r="AU684" t="s">
        <v>3</v>
      </c>
      <c r="AV684" t="s">
        <v>89</v>
      </c>
    </row>
    <row r="685" spans="1:49" x14ac:dyDescent="0.25">
      <c r="A685" t="s">
        <v>17</v>
      </c>
      <c r="B685" t="s">
        <v>54</v>
      </c>
      <c r="C685" t="s">
        <v>112</v>
      </c>
      <c r="D685" t="s">
        <v>112</v>
      </c>
      <c r="E685" t="s">
        <v>197</v>
      </c>
      <c r="F685" t="s">
        <v>211</v>
      </c>
      <c r="G685" t="s">
        <v>175</v>
      </c>
      <c r="H685" t="s">
        <v>237</v>
      </c>
      <c r="I685" t="s">
        <v>58</v>
      </c>
      <c r="J685" t="s">
        <v>34</v>
      </c>
      <c r="K685">
        <v>50</v>
      </c>
      <c r="M685">
        <v>0</v>
      </c>
      <c r="N685">
        <v>900000</v>
      </c>
      <c r="O685">
        <v>0</v>
      </c>
      <c r="P685">
        <v>600000</v>
      </c>
      <c r="Q685">
        <v>0</v>
      </c>
      <c r="R685">
        <v>0</v>
      </c>
      <c r="S685">
        <v>0</v>
      </c>
      <c r="T685">
        <v>300000</v>
      </c>
      <c r="U685">
        <v>0</v>
      </c>
      <c r="AA685">
        <v>0</v>
      </c>
      <c r="AB685">
        <v>0</v>
      </c>
      <c r="AC685">
        <v>0</v>
      </c>
      <c r="AD685">
        <v>0</v>
      </c>
      <c r="AE685">
        <v>0</v>
      </c>
      <c r="AG685">
        <v>0</v>
      </c>
      <c r="AH685">
        <v>0</v>
      </c>
      <c r="AL685">
        <v>1</v>
      </c>
      <c r="AM685">
        <v>2017</v>
      </c>
      <c r="AP685">
        <v>43073</v>
      </c>
      <c r="AQ685">
        <v>43088</v>
      </c>
      <c r="AR685">
        <v>42917</v>
      </c>
      <c r="AT685">
        <v>0.5</v>
      </c>
      <c r="AU685" t="s">
        <v>1</v>
      </c>
      <c r="AV685" t="s">
        <v>11</v>
      </c>
      <c r="AW685" s="65" t="s">
        <v>1016</v>
      </c>
    </row>
    <row r="686" spans="1:49" x14ac:dyDescent="0.25">
      <c r="A686" t="s">
        <v>17</v>
      </c>
      <c r="B686" t="s">
        <v>54</v>
      </c>
      <c r="C686" t="s">
        <v>147</v>
      </c>
      <c r="D686" t="s">
        <v>147</v>
      </c>
      <c r="E686" t="s">
        <v>1768</v>
      </c>
      <c r="F686" t="s">
        <v>207</v>
      </c>
      <c r="G686" t="s">
        <v>1769</v>
      </c>
      <c r="H686" t="s">
        <v>1770</v>
      </c>
      <c r="I686" t="s">
        <v>1771</v>
      </c>
      <c r="J686" t="s">
        <v>29</v>
      </c>
      <c r="K686">
        <v>45</v>
      </c>
      <c r="M686">
        <v>0</v>
      </c>
      <c r="N686">
        <v>600000</v>
      </c>
      <c r="O686">
        <v>0</v>
      </c>
      <c r="P686">
        <v>0</v>
      </c>
      <c r="Q686">
        <v>450000</v>
      </c>
      <c r="R686">
        <v>150000</v>
      </c>
      <c r="S686">
        <v>0</v>
      </c>
      <c r="T686">
        <v>0</v>
      </c>
      <c r="U686">
        <v>0</v>
      </c>
      <c r="AA686">
        <v>0</v>
      </c>
      <c r="AB686">
        <v>0</v>
      </c>
      <c r="AC686">
        <v>0</v>
      </c>
      <c r="AD686">
        <v>0</v>
      </c>
      <c r="AE686">
        <v>0</v>
      </c>
      <c r="AG686">
        <v>0</v>
      </c>
      <c r="AH686">
        <v>0</v>
      </c>
      <c r="AL686">
        <v>2</v>
      </c>
      <c r="AM686">
        <v>2017</v>
      </c>
      <c r="AP686">
        <v>43073</v>
      </c>
      <c r="AQ686">
        <v>43088</v>
      </c>
      <c r="AT686">
        <v>0.5</v>
      </c>
      <c r="AU686" t="s">
        <v>1</v>
      </c>
      <c r="AV686" t="s">
        <v>11</v>
      </c>
      <c r="AW686" s="65" t="s">
        <v>60</v>
      </c>
    </row>
    <row r="687" spans="1:49" x14ac:dyDescent="0.25">
      <c r="A687" t="s">
        <v>17</v>
      </c>
      <c r="B687" t="s">
        <v>54</v>
      </c>
      <c r="C687" t="s">
        <v>103</v>
      </c>
      <c r="D687" t="s">
        <v>103</v>
      </c>
      <c r="E687" t="s">
        <v>190</v>
      </c>
      <c r="F687" t="s">
        <v>206</v>
      </c>
      <c r="G687" t="s">
        <v>169</v>
      </c>
      <c r="H687" t="s">
        <v>229</v>
      </c>
      <c r="I687" t="s">
        <v>58</v>
      </c>
      <c r="J687" t="s">
        <v>28</v>
      </c>
      <c r="K687">
        <v>93</v>
      </c>
      <c r="M687">
        <v>20000</v>
      </c>
      <c r="N687">
        <v>1116000</v>
      </c>
      <c r="O687">
        <v>20000</v>
      </c>
      <c r="P687">
        <v>0</v>
      </c>
      <c r="Q687">
        <v>0</v>
      </c>
      <c r="R687">
        <v>0</v>
      </c>
      <c r="S687">
        <v>0</v>
      </c>
      <c r="T687">
        <v>0</v>
      </c>
      <c r="U687">
        <v>0</v>
      </c>
      <c r="AA687">
        <v>0</v>
      </c>
      <c r="AB687">
        <v>0</v>
      </c>
      <c r="AC687">
        <v>0</v>
      </c>
      <c r="AD687">
        <v>0</v>
      </c>
      <c r="AE687">
        <v>0</v>
      </c>
      <c r="AG687">
        <v>0</v>
      </c>
      <c r="AH687">
        <v>0</v>
      </c>
      <c r="AL687">
        <v>4</v>
      </c>
      <c r="AM687">
        <v>2017</v>
      </c>
      <c r="AN687">
        <v>43146</v>
      </c>
      <c r="AO687">
        <v>43154</v>
      </c>
      <c r="AP687">
        <v>43154</v>
      </c>
      <c r="AQ687">
        <v>43088</v>
      </c>
      <c r="AR687">
        <v>42896</v>
      </c>
      <c r="AT687">
        <v>1</v>
      </c>
      <c r="AU687" t="s">
        <v>3</v>
      </c>
      <c r="AV687" t="s">
        <v>10</v>
      </c>
      <c r="AW687" t="s">
        <v>343</v>
      </c>
    </row>
    <row r="688" spans="1:49" x14ac:dyDescent="0.25">
      <c r="A688" t="s">
        <v>2644</v>
      </c>
      <c r="B688" t="s">
        <v>54</v>
      </c>
      <c r="C688" t="s">
        <v>2645</v>
      </c>
      <c r="D688" t="s">
        <v>2646</v>
      </c>
      <c r="E688" t="s">
        <v>2647</v>
      </c>
      <c r="F688" t="s">
        <v>206</v>
      </c>
      <c r="G688" t="s">
        <v>2648</v>
      </c>
      <c r="H688" t="s">
        <v>2649</v>
      </c>
      <c r="I688" t="s">
        <v>58</v>
      </c>
      <c r="J688" t="s">
        <v>2650</v>
      </c>
      <c r="K688" t="s">
        <v>2651</v>
      </c>
      <c r="AL688">
        <v>2</v>
      </c>
      <c r="AM688">
        <v>2018</v>
      </c>
      <c r="AN688">
        <v>43158</v>
      </c>
      <c r="AO688">
        <v>43175</v>
      </c>
      <c r="AP688" t="s">
        <v>2652</v>
      </c>
      <c r="AR688">
        <v>43164</v>
      </c>
      <c r="AS688">
        <v>43173</v>
      </c>
      <c r="AT688">
        <v>0.8</v>
      </c>
      <c r="AU688" t="s">
        <v>4</v>
      </c>
      <c r="AV688" t="s">
        <v>10</v>
      </c>
      <c r="AW688" t="s">
        <v>343</v>
      </c>
    </row>
    <row r="689" spans="1:50" x14ac:dyDescent="0.25">
      <c r="A689" t="s">
        <v>17</v>
      </c>
      <c r="B689" t="s">
        <v>54</v>
      </c>
      <c r="C689" t="s">
        <v>117</v>
      </c>
      <c r="D689" t="s">
        <v>117</v>
      </c>
      <c r="E689" t="s">
        <v>201</v>
      </c>
      <c r="F689" t="s">
        <v>204</v>
      </c>
      <c r="G689" t="s">
        <v>1772</v>
      </c>
      <c r="H689" t="s">
        <v>240</v>
      </c>
      <c r="I689" t="s">
        <v>58</v>
      </c>
      <c r="J689" t="s">
        <v>29</v>
      </c>
      <c r="K689">
        <v>38</v>
      </c>
      <c r="M689">
        <v>300000</v>
      </c>
      <c r="N689">
        <v>500000</v>
      </c>
      <c r="O689">
        <v>350000</v>
      </c>
      <c r="P689">
        <v>0</v>
      </c>
      <c r="Q689">
        <v>0</v>
      </c>
      <c r="R689">
        <v>0</v>
      </c>
      <c r="S689">
        <v>0</v>
      </c>
      <c r="T689">
        <v>150000</v>
      </c>
      <c r="U689">
        <v>0</v>
      </c>
      <c r="AA689">
        <v>0</v>
      </c>
      <c r="AB689">
        <v>0</v>
      </c>
      <c r="AC689">
        <v>0</v>
      </c>
      <c r="AD689">
        <v>0</v>
      </c>
      <c r="AE689">
        <v>0</v>
      </c>
      <c r="AG689">
        <v>0</v>
      </c>
      <c r="AH689">
        <v>0</v>
      </c>
      <c r="AL689">
        <v>3</v>
      </c>
      <c r="AM689">
        <v>2005</v>
      </c>
      <c r="AP689">
        <v>43154</v>
      </c>
      <c r="AQ689">
        <v>43151</v>
      </c>
      <c r="AR689">
        <v>38362</v>
      </c>
      <c r="AT689">
        <v>1</v>
      </c>
      <c r="AU689" t="s">
        <v>4</v>
      </c>
      <c r="AV689" t="s">
        <v>10</v>
      </c>
      <c r="AW689" t="s">
        <v>1017</v>
      </c>
    </row>
    <row r="690" spans="1:50" x14ac:dyDescent="0.25">
      <c r="A690" t="s">
        <v>17</v>
      </c>
      <c r="B690" t="s">
        <v>54</v>
      </c>
      <c r="C690" t="s">
        <v>989</v>
      </c>
      <c r="D690" t="s">
        <v>989</v>
      </c>
      <c r="E690" t="s">
        <v>1773</v>
      </c>
      <c r="F690" t="s">
        <v>207</v>
      </c>
      <c r="G690" t="s">
        <v>1774</v>
      </c>
      <c r="H690" t="s">
        <v>1775</v>
      </c>
      <c r="I690" t="s">
        <v>58</v>
      </c>
      <c r="J690" t="s">
        <v>47</v>
      </c>
      <c r="K690">
        <v>42</v>
      </c>
      <c r="M690">
        <v>150000</v>
      </c>
      <c r="N690">
        <v>500000</v>
      </c>
      <c r="O690">
        <v>350000</v>
      </c>
      <c r="P690">
        <v>150000</v>
      </c>
      <c r="Q690">
        <v>0</v>
      </c>
      <c r="R690">
        <v>0</v>
      </c>
      <c r="S690">
        <v>0</v>
      </c>
      <c r="T690">
        <v>0</v>
      </c>
      <c r="U690">
        <v>0</v>
      </c>
      <c r="AA690">
        <v>0</v>
      </c>
      <c r="AB690">
        <v>0</v>
      </c>
      <c r="AC690">
        <v>0</v>
      </c>
      <c r="AD690">
        <v>0</v>
      </c>
      <c r="AE690">
        <v>0</v>
      </c>
      <c r="AG690">
        <v>0</v>
      </c>
      <c r="AH690">
        <v>0</v>
      </c>
      <c r="AL690">
        <v>3</v>
      </c>
      <c r="AM690">
        <v>2010</v>
      </c>
      <c r="AP690">
        <v>43132</v>
      </c>
      <c r="AQ690">
        <v>43146</v>
      </c>
      <c r="AR690">
        <v>38364</v>
      </c>
      <c r="AT690">
        <v>1</v>
      </c>
      <c r="AU690" t="s">
        <v>4</v>
      </c>
      <c r="AV690" t="s">
        <v>10</v>
      </c>
      <c r="AW690" t="s">
        <v>343</v>
      </c>
    </row>
    <row r="691" spans="1:50" x14ac:dyDescent="0.25">
      <c r="A691" t="s">
        <v>17</v>
      </c>
      <c r="B691" t="s">
        <v>54</v>
      </c>
      <c r="C691" t="s">
        <v>105</v>
      </c>
      <c r="D691" t="s">
        <v>105</v>
      </c>
      <c r="E691" t="s">
        <v>192</v>
      </c>
      <c r="F691" t="s">
        <v>208</v>
      </c>
      <c r="G691" t="s">
        <v>1776</v>
      </c>
      <c r="H691" t="s">
        <v>231</v>
      </c>
      <c r="I691" t="s">
        <v>58</v>
      </c>
      <c r="J691" t="s">
        <v>157</v>
      </c>
      <c r="K691">
        <v>120</v>
      </c>
      <c r="M691">
        <v>850000</v>
      </c>
      <c r="N691">
        <v>850000</v>
      </c>
      <c r="O691">
        <v>300000</v>
      </c>
      <c r="P691">
        <v>500000</v>
      </c>
      <c r="Q691">
        <v>0</v>
      </c>
      <c r="R691">
        <v>0</v>
      </c>
      <c r="S691">
        <v>0</v>
      </c>
      <c r="T691">
        <v>0</v>
      </c>
      <c r="U691">
        <v>40000</v>
      </c>
      <c r="AA691">
        <v>0</v>
      </c>
      <c r="AB691">
        <v>0</v>
      </c>
      <c r="AC691" t="s">
        <v>164</v>
      </c>
      <c r="AD691">
        <v>0</v>
      </c>
      <c r="AE691" t="s">
        <v>164</v>
      </c>
      <c r="AG691">
        <v>0</v>
      </c>
      <c r="AH691">
        <v>0</v>
      </c>
      <c r="AL691">
        <v>5</v>
      </c>
      <c r="AM691">
        <v>2010</v>
      </c>
      <c r="AN691">
        <v>43154</v>
      </c>
      <c r="AP691">
        <v>43160</v>
      </c>
      <c r="AQ691">
        <v>43151</v>
      </c>
      <c r="AR691">
        <v>40544</v>
      </c>
      <c r="AT691">
        <v>1</v>
      </c>
      <c r="AU691" t="s">
        <v>4</v>
      </c>
      <c r="AV691" t="s">
        <v>10</v>
      </c>
      <c r="AW691" s="65" t="s">
        <v>60</v>
      </c>
    </row>
    <row r="692" spans="1:50" x14ac:dyDescent="0.25">
      <c r="A692" t="s">
        <v>17</v>
      </c>
      <c r="B692" t="s">
        <v>54</v>
      </c>
      <c r="C692" t="s">
        <v>116</v>
      </c>
      <c r="D692" t="s">
        <v>116</v>
      </c>
      <c r="E692" t="s">
        <v>201</v>
      </c>
      <c r="F692" t="s">
        <v>204</v>
      </c>
      <c r="G692" t="s">
        <v>179</v>
      </c>
      <c r="H692" t="s">
        <v>240</v>
      </c>
      <c r="I692" t="s">
        <v>58</v>
      </c>
      <c r="J692" t="s">
        <v>156</v>
      </c>
      <c r="K692">
        <v>3</v>
      </c>
      <c r="M692">
        <v>0</v>
      </c>
      <c r="N692">
        <v>40000</v>
      </c>
      <c r="O692">
        <v>40000</v>
      </c>
      <c r="P692">
        <v>0</v>
      </c>
      <c r="Q692">
        <v>0</v>
      </c>
      <c r="R692">
        <v>0</v>
      </c>
      <c r="S692">
        <v>0</v>
      </c>
      <c r="T692">
        <v>0</v>
      </c>
      <c r="U692">
        <v>0</v>
      </c>
      <c r="AA692">
        <v>0</v>
      </c>
      <c r="AB692">
        <v>0</v>
      </c>
      <c r="AD692">
        <v>0</v>
      </c>
      <c r="AE692">
        <v>0</v>
      </c>
      <c r="AG692">
        <v>0</v>
      </c>
      <c r="AH692">
        <v>0</v>
      </c>
      <c r="AL692">
        <v>2</v>
      </c>
      <c r="AM692">
        <v>2010</v>
      </c>
      <c r="AP692">
        <v>43073</v>
      </c>
      <c r="AQ692">
        <v>43088</v>
      </c>
      <c r="AR692">
        <v>40188</v>
      </c>
      <c r="AT692">
        <v>0.5</v>
      </c>
      <c r="AU692" t="s">
        <v>1</v>
      </c>
      <c r="AV692" t="s">
        <v>11</v>
      </c>
      <c r="AW692" t="s">
        <v>1017</v>
      </c>
    </row>
    <row r="693" spans="1:50" x14ac:dyDescent="0.25">
      <c r="A693" t="s">
        <v>17</v>
      </c>
      <c r="B693" t="s">
        <v>54</v>
      </c>
      <c r="C693" t="s">
        <v>144</v>
      </c>
      <c r="D693" t="s">
        <v>144</v>
      </c>
      <c r="E693" t="s">
        <v>200</v>
      </c>
      <c r="F693" t="s">
        <v>204</v>
      </c>
      <c r="G693" t="s">
        <v>222</v>
      </c>
      <c r="H693" t="s">
        <v>1656</v>
      </c>
      <c r="I693" t="s">
        <v>186</v>
      </c>
      <c r="J693" t="s">
        <v>156</v>
      </c>
      <c r="K693">
        <v>4</v>
      </c>
      <c r="M693">
        <v>0</v>
      </c>
      <c r="N693">
        <v>80000</v>
      </c>
      <c r="O693">
        <v>80000</v>
      </c>
      <c r="P693">
        <v>0</v>
      </c>
      <c r="Q693">
        <v>0</v>
      </c>
      <c r="R693">
        <v>0</v>
      </c>
      <c r="S693">
        <v>0</v>
      </c>
      <c r="T693">
        <v>0</v>
      </c>
      <c r="U693">
        <v>0</v>
      </c>
      <c r="AA693">
        <v>0</v>
      </c>
      <c r="AB693">
        <v>0</v>
      </c>
      <c r="AD693">
        <v>0</v>
      </c>
      <c r="AE693">
        <v>0</v>
      </c>
      <c r="AG693">
        <v>0</v>
      </c>
      <c r="AH693">
        <v>0</v>
      </c>
      <c r="AL693">
        <v>2</v>
      </c>
      <c r="AM693">
        <v>2010</v>
      </c>
      <c r="AP693">
        <v>43073</v>
      </c>
      <c r="AQ693">
        <v>43088</v>
      </c>
      <c r="AR693">
        <v>40188</v>
      </c>
      <c r="AT693">
        <v>0.5</v>
      </c>
      <c r="AU693" t="s">
        <v>1</v>
      </c>
      <c r="AV693" t="s">
        <v>11</v>
      </c>
    </row>
    <row r="694" spans="1:50" x14ac:dyDescent="0.25">
      <c r="A694" t="s">
        <v>17</v>
      </c>
      <c r="B694" t="s">
        <v>54</v>
      </c>
      <c r="C694" t="s">
        <v>1777</v>
      </c>
      <c r="D694" t="s">
        <v>149</v>
      </c>
      <c r="G694" t="s">
        <v>227</v>
      </c>
      <c r="J694" t="s">
        <v>36</v>
      </c>
      <c r="K694">
        <v>12</v>
      </c>
      <c r="AA694">
        <v>0</v>
      </c>
      <c r="AB694">
        <v>0</v>
      </c>
      <c r="AD694">
        <v>0</v>
      </c>
      <c r="AE694">
        <v>0</v>
      </c>
      <c r="AG694">
        <v>0</v>
      </c>
      <c r="AH694">
        <v>0</v>
      </c>
      <c r="AP694">
        <v>43073</v>
      </c>
      <c r="AQ694">
        <v>43088</v>
      </c>
      <c r="AR694">
        <v>40188</v>
      </c>
      <c r="AU694" t="s">
        <v>1</v>
      </c>
      <c r="AV694" t="s">
        <v>11</v>
      </c>
    </row>
    <row r="695" spans="1:50" x14ac:dyDescent="0.25">
      <c r="A695" t="s">
        <v>17</v>
      </c>
      <c r="B695" t="s">
        <v>54</v>
      </c>
      <c r="C695" t="s">
        <v>148</v>
      </c>
      <c r="D695" t="s">
        <v>148</v>
      </c>
      <c r="E695" t="s">
        <v>1778</v>
      </c>
      <c r="F695" t="s">
        <v>207</v>
      </c>
      <c r="G695" t="s">
        <v>226</v>
      </c>
      <c r="H695" t="s">
        <v>1779</v>
      </c>
      <c r="I695" t="s">
        <v>58</v>
      </c>
      <c r="J695" t="s">
        <v>156</v>
      </c>
      <c r="K695">
        <v>13</v>
      </c>
      <c r="M695">
        <v>180000</v>
      </c>
      <c r="N695">
        <v>200000</v>
      </c>
      <c r="O695">
        <v>180000</v>
      </c>
      <c r="P695">
        <v>0</v>
      </c>
      <c r="Q695">
        <v>0</v>
      </c>
      <c r="R695">
        <v>0</v>
      </c>
      <c r="S695">
        <v>20000</v>
      </c>
      <c r="T695">
        <v>0</v>
      </c>
      <c r="U695">
        <v>0</v>
      </c>
      <c r="AA695">
        <v>0</v>
      </c>
      <c r="AB695">
        <v>0</v>
      </c>
      <c r="AD695">
        <v>0</v>
      </c>
      <c r="AE695">
        <v>0</v>
      </c>
      <c r="AG695">
        <v>0</v>
      </c>
      <c r="AH695">
        <v>0</v>
      </c>
      <c r="AL695">
        <v>3</v>
      </c>
      <c r="AM695">
        <v>2010</v>
      </c>
      <c r="AP695">
        <v>43153</v>
      </c>
      <c r="AQ695">
        <v>43088</v>
      </c>
      <c r="AR695">
        <v>40188</v>
      </c>
      <c r="AT695">
        <v>1</v>
      </c>
      <c r="AU695" t="s">
        <v>69</v>
      </c>
      <c r="AV695" t="s">
        <v>10</v>
      </c>
    </row>
    <row r="696" spans="1:50" x14ac:dyDescent="0.25">
      <c r="A696" t="s">
        <v>17</v>
      </c>
      <c r="B696" t="s">
        <v>54</v>
      </c>
      <c r="C696" t="s">
        <v>150</v>
      </c>
      <c r="D696" t="s">
        <v>150</v>
      </c>
      <c r="E696" t="s">
        <v>1780</v>
      </c>
      <c r="F696" t="s">
        <v>1649</v>
      </c>
      <c r="G696" t="s">
        <v>1781</v>
      </c>
      <c r="H696" t="s">
        <v>1782</v>
      </c>
      <c r="I696" t="s">
        <v>58</v>
      </c>
      <c r="J696" t="s">
        <v>156</v>
      </c>
      <c r="K696">
        <v>20</v>
      </c>
      <c r="M696">
        <v>0</v>
      </c>
      <c r="N696">
        <v>300000</v>
      </c>
      <c r="O696" t="s">
        <v>1783</v>
      </c>
      <c r="P696">
        <v>0</v>
      </c>
      <c r="Q696">
        <v>0</v>
      </c>
      <c r="R696">
        <v>0</v>
      </c>
      <c r="S696">
        <v>20000</v>
      </c>
      <c r="T696">
        <v>0</v>
      </c>
      <c r="U696">
        <v>0</v>
      </c>
      <c r="AA696">
        <v>0</v>
      </c>
      <c r="AB696">
        <v>0</v>
      </c>
      <c r="AD696">
        <v>0</v>
      </c>
      <c r="AE696">
        <v>0</v>
      </c>
      <c r="AG696">
        <v>0</v>
      </c>
      <c r="AH696">
        <v>0</v>
      </c>
      <c r="AL696">
        <v>3</v>
      </c>
      <c r="AM696">
        <v>2010</v>
      </c>
      <c r="AP696">
        <v>43153</v>
      </c>
      <c r="AQ696">
        <v>43088</v>
      </c>
      <c r="AR696">
        <v>40188</v>
      </c>
      <c r="AT696">
        <v>0.5</v>
      </c>
      <c r="AU696" t="s">
        <v>1</v>
      </c>
      <c r="AV696" t="s">
        <v>11</v>
      </c>
      <c r="AW696" t="s">
        <v>1747</v>
      </c>
    </row>
    <row r="697" spans="1:50" x14ac:dyDescent="0.25">
      <c r="A697" t="s">
        <v>17</v>
      </c>
      <c r="B697" t="s">
        <v>54</v>
      </c>
      <c r="C697" t="s">
        <v>2653</v>
      </c>
      <c r="D697" t="s">
        <v>2653</v>
      </c>
      <c r="E697" t="s">
        <v>2654</v>
      </c>
      <c r="F697" t="s">
        <v>1640</v>
      </c>
      <c r="G697" t="s">
        <v>2655</v>
      </c>
      <c r="H697" t="s">
        <v>2656</v>
      </c>
      <c r="I697" t="s">
        <v>1771</v>
      </c>
      <c r="J697" t="s">
        <v>2657</v>
      </c>
      <c r="K697" t="s">
        <v>2658</v>
      </c>
      <c r="AL697">
        <v>1</v>
      </c>
      <c r="AM697">
        <v>43157</v>
      </c>
      <c r="AN697">
        <v>43167</v>
      </c>
      <c r="AO697">
        <v>43175</v>
      </c>
      <c r="AP697">
        <v>43157</v>
      </c>
      <c r="AS697">
        <v>43175</v>
      </c>
      <c r="AT697">
        <v>0.5</v>
      </c>
      <c r="AU697" t="s">
        <v>4</v>
      </c>
      <c r="AV697" t="s">
        <v>10</v>
      </c>
    </row>
    <row r="698" spans="1:50" x14ac:dyDescent="0.25">
      <c r="A698" t="s">
        <v>17</v>
      </c>
      <c r="B698" t="s">
        <v>54</v>
      </c>
      <c r="C698" t="s">
        <v>2659</v>
      </c>
      <c r="D698" t="s">
        <v>2660</v>
      </c>
      <c r="E698" t="s">
        <v>2661</v>
      </c>
      <c r="F698" t="s">
        <v>212</v>
      </c>
      <c r="G698" t="s">
        <v>2662</v>
      </c>
      <c r="H698" t="s">
        <v>2663</v>
      </c>
      <c r="I698" t="s">
        <v>1771</v>
      </c>
      <c r="J698" t="s">
        <v>2664</v>
      </c>
      <c r="K698" t="s">
        <v>2665</v>
      </c>
      <c r="AJ698" t="s">
        <v>2666</v>
      </c>
      <c r="AL698">
        <v>1</v>
      </c>
      <c r="AM698">
        <v>43160</v>
      </c>
      <c r="AP698">
        <v>43168</v>
      </c>
      <c r="AT698">
        <v>0.2</v>
      </c>
      <c r="AU698" t="s">
        <v>3</v>
      </c>
      <c r="AV698" t="s">
        <v>89</v>
      </c>
      <c r="AW698" t="s">
        <v>2667</v>
      </c>
      <c r="AX698" t="s">
        <v>2668</v>
      </c>
    </row>
    <row r="699" spans="1:50" x14ac:dyDescent="0.25">
      <c r="A699" t="s">
        <v>17</v>
      </c>
      <c r="B699" t="s">
        <v>54</v>
      </c>
      <c r="C699" t="s">
        <v>2669</v>
      </c>
      <c r="D699" t="s">
        <v>2670</v>
      </c>
      <c r="E699" t="s">
        <v>2671</v>
      </c>
      <c r="F699" t="s">
        <v>2672</v>
      </c>
      <c r="G699" t="s">
        <v>2673</v>
      </c>
      <c r="H699" t="s">
        <v>2674</v>
      </c>
      <c r="I699" t="s">
        <v>58</v>
      </c>
      <c r="J699" t="s">
        <v>2675</v>
      </c>
      <c r="K699" t="s">
        <v>2676</v>
      </c>
      <c r="AL699">
        <v>0</v>
      </c>
      <c r="AM699">
        <v>0</v>
      </c>
      <c r="AP699">
        <v>43175</v>
      </c>
      <c r="AT699">
        <v>0.5</v>
      </c>
      <c r="AU699" t="s">
        <v>1</v>
      </c>
      <c r="AV699" t="s">
        <v>89</v>
      </c>
      <c r="AW699" t="s">
        <v>2677</v>
      </c>
      <c r="AX699" t="s">
        <v>2678</v>
      </c>
    </row>
    <row r="700" spans="1:50" x14ac:dyDescent="0.25">
      <c r="A700" t="s">
        <v>17</v>
      </c>
      <c r="B700" t="s">
        <v>54</v>
      </c>
      <c r="C700" t="s">
        <v>2679</v>
      </c>
      <c r="D700" t="s">
        <v>2679</v>
      </c>
      <c r="E700" t="s">
        <v>2680</v>
      </c>
      <c r="F700" t="s">
        <v>1671</v>
      </c>
      <c r="G700" t="s">
        <v>2681</v>
      </c>
      <c r="H700" t="s">
        <v>2682</v>
      </c>
      <c r="I700" t="s">
        <v>1771</v>
      </c>
      <c r="J700" t="s">
        <v>2683</v>
      </c>
      <c r="K700" t="s">
        <v>2684</v>
      </c>
      <c r="AK700" t="s">
        <v>2685</v>
      </c>
      <c r="AL700">
        <v>1</v>
      </c>
      <c r="AM700">
        <v>43164</v>
      </c>
      <c r="AP700">
        <v>43175</v>
      </c>
      <c r="AT700">
        <v>0.5</v>
      </c>
      <c r="AU700" t="s">
        <v>2</v>
      </c>
      <c r="AV700" t="s">
        <v>89</v>
      </c>
      <c r="AW700" s="65" t="s">
        <v>650</v>
      </c>
      <c r="AX700" t="s">
        <v>2686</v>
      </c>
    </row>
    <row r="701" spans="1:50" x14ac:dyDescent="0.25">
      <c r="A701" t="s">
        <v>17</v>
      </c>
      <c r="B701" t="s">
        <v>54</v>
      </c>
      <c r="C701" t="s">
        <v>2687</v>
      </c>
      <c r="D701" t="s">
        <v>2688</v>
      </c>
      <c r="E701" t="s">
        <v>425</v>
      </c>
      <c r="F701" t="s">
        <v>204</v>
      </c>
      <c r="G701" t="s">
        <v>2689</v>
      </c>
      <c r="H701" t="s">
        <v>2690</v>
      </c>
      <c r="I701" t="s">
        <v>58</v>
      </c>
      <c r="K701">
        <v>31</v>
      </c>
      <c r="AA701">
        <v>0</v>
      </c>
      <c r="AB701">
        <v>0</v>
      </c>
      <c r="AD701">
        <v>0</v>
      </c>
      <c r="AE701">
        <v>0</v>
      </c>
      <c r="AL701">
        <v>0</v>
      </c>
      <c r="AM701">
        <v>43167</v>
      </c>
      <c r="AP701">
        <v>43160</v>
      </c>
      <c r="AT701">
        <v>0.5</v>
      </c>
      <c r="AU701" t="s">
        <v>1</v>
      </c>
      <c r="AV701" t="s">
        <v>89</v>
      </c>
      <c r="AW701" s="65" t="s">
        <v>62</v>
      </c>
    </row>
  </sheetData>
  <autoFilter ref="A1:AY701" xr:uid="{00000000-0009-0000-0000-000003000000}"/>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AB92"/>
  <sheetViews>
    <sheetView showGridLines="0" topLeftCell="E1" workbookViewId="0">
      <selection activeCell="C14" sqref="C14"/>
    </sheetView>
  </sheetViews>
  <sheetFormatPr defaultRowHeight="15" outlineLevelCol="1" x14ac:dyDescent="0.25"/>
  <cols>
    <col min="1" max="1" width="22.85546875" hidden="1" customWidth="1" outlineLevel="1"/>
    <col min="2" max="2" width="19.5703125" hidden="1" customWidth="1" outlineLevel="1"/>
    <col min="3" max="4" width="14.85546875" style="103" hidden="1" customWidth="1" outlineLevel="1"/>
    <col min="5" max="5" width="3.5703125" style="103" customWidth="1" collapsed="1"/>
    <col min="6" max="6" width="26.7109375" style="104" bestFit="1" customWidth="1"/>
    <col min="7" max="7" width="13.85546875" style="105" customWidth="1" outlineLevel="1"/>
    <col min="8" max="8" width="14.85546875" style="105" customWidth="1" outlineLevel="1"/>
    <col min="9" max="9" width="14.85546875" style="105" bestFit="1" customWidth="1"/>
    <col min="10" max="10" width="21.7109375" style="104" hidden="1" customWidth="1" outlineLevel="1"/>
    <col min="11" max="11" width="9.140625" style="104" hidden="1" customWidth="1" outlineLevel="1"/>
    <col min="12" max="12" width="22.28515625" style="104" customWidth="1" collapsed="1"/>
    <col min="21" max="21" width="9.140625" customWidth="1"/>
    <col min="22" max="22" width="16.42578125" customWidth="1"/>
    <col min="23" max="24" width="18.140625" bestFit="1" customWidth="1"/>
    <col min="25" max="25" width="18.7109375" bestFit="1" customWidth="1"/>
    <col min="26" max="26" width="17.7109375" bestFit="1" customWidth="1"/>
    <col min="27" max="27" width="9.5703125" bestFit="1" customWidth="1"/>
    <col min="28" max="30" width="18.85546875" bestFit="1" customWidth="1"/>
  </cols>
  <sheetData>
    <row r="3" spans="1:14" x14ac:dyDescent="0.25">
      <c r="A3" s="102" t="s">
        <v>2693</v>
      </c>
      <c r="B3" s="102" t="s">
        <v>2694</v>
      </c>
      <c r="E3"/>
      <c r="N3" s="7"/>
    </row>
    <row r="4" spans="1:14" ht="30" x14ac:dyDescent="0.25">
      <c r="A4" s="102" t="s">
        <v>2691</v>
      </c>
      <c r="B4" s="103" t="s">
        <v>17</v>
      </c>
      <c r="C4" s="103" t="s">
        <v>18</v>
      </c>
      <c r="D4" s="103" t="s">
        <v>2692</v>
      </c>
      <c r="E4"/>
      <c r="F4" s="110" t="s">
        <v>2691</v>
      </c>
      <c r="G4" s="111" t="s">
        <v>17</v>
      </c>
      <c r="H4" s="111" t="s">
        <v>18</v>
      </c>
      <c r="I4" s="111" t="s">
        <v>2692</v>
      </c>
      <c r="J4" s="111" t="s">
        <v>17</v>
      </c>
      <c r="K4" s="111" t="s">
        <v>18</v>
      </c>
      <c r="L4" s="112" t="s">
        <v>2696</v>
      </c>
    </row>
    <row r="5" spans="1:14" x14ac:dyDescent="0.25">
      <c r="A5" s="7" t="s">
        <v>644</v>
      </c>
      <c r="B5" s="103"/>
      <c r="C5" s="103">
        <v>76285975.599999994</v>
      </c>
      <c r="D5" s="103">
        <v>76285975.599999994</v>
      </c>
      <c r="E5"/>
      <c r="F5" s="106" t="str">
        <f t="shared" ref="F5:F36" si="0">VLOOKUP($A5,$A:$E,1,0)</f>
        <v>Nobel</v>
      </c>
      <c r="G5" s="107">
        <f t="shared" ref="G5:G36" si="1">VLOOKUP($A5,$A:$E,2,0)</f>
        <v>0</v>
      </c>
      <c r="H5" s="107">
        <f t="shared" ref="H5:H36" si="2">VLOOKUP($A5,$A:$E,3,0)</f>
        <v>76285975.599999994</v>
      </c>
      <c r="I5" s="107">
        <f t="shared" ref="I5:I36" si="3">VLOOKUP($A5,$A:$E,4,0)</f>
        <v>76285975.599999994</v>
      </c>
      <c r="J5" s="108">
        <f>G5/I5</f>
        <v>0</v>
      </c>
      <c r="K5" s="108">
        <f>H5/I5</f>
        <v>1</v>
      </c>
      <c r="L5" s="109">
        <f>I5/$I$59</f>
        <v>0.34345403547221209</v>
      </c>
    </row>
    <row r="6" spans="1:14" ht="22.5" customHeight="1" x14ac:dyDescent="0.25">
      <c r="A6" s="7" t="s">
        <v>60</v>
      </c>
      <c r="B6" s="103">
        <v>31245000</v>
      </c>
      <c r="C6" s="103">
        <v>8389000</v>
      </c>
      <c r="D6" s="103">
        <v>39634000</v>
      </c>
      <c r="E6"/>
      <c r="F6" s="106" t="str">
        <f t="shared" si="0"/>
        <v>Antilhas</v>
      </c>
      <c r="G6" s="107">
        <f t="shared" si="1"/>
        <v>31245000</v>
      </c>
      <c r="H6" s="107">
        <f t="shared" si="2"/>
        <v>8389000</v>
      </c>
      <c r="I6" s="107">
        <f t="shared" si="3"/>
        <v>39634000</v>
      </c>
      <c r="J6" s="108">
        <f t="shared" ref="J6:J59" si="4">G6/I6</f>
        <v>0.78833829540293687</v>
      </c>
      <c r="K6" s="108">
        <f t="shared" ref="K6:K59" si="5">H6/I6</f>
        <v>0.21166170459706313</v>
      </c>
      <c r="L6" s="109">
        <f t="shared" ref="L6:L59" si="6">I6/$I$59</f>
        <v>0.17843983949660144</v>
      </c>
    </row>
    <row r="7" spans="1:14" x14ac:dyDescent="0.25">
      <c r="A7" s="7" t="s">
        <v>62</v>
      </c>
      <c r="B7" s="103">
        <v>4100000</v>
      </c>
      <c r="C7" s="103">
        <v>26702080</v>
      </c>
      <c r="D7" s="103">
        <v>30802080</v>
      </c>
      <c r="E7"/>
      <c r="F7" s="106" t="str">
        <f t="shared" si="0"/>
        <v>Print Bag</v>
      </c>
      <c r="G7" s="107">
        <f t="shared" si="1"/>
        <v>4100000</v>
      </c>
      <c r="H7" s="107">
        <f t="shared" si="2"/>
        <v>26702080</v>
      </c>
      <c r="I7" s="107">
        <f t="shared" si="3"/>
        <v>30802080</v>
      </c>
      <c r="J7" s="108">
        <f t="shared" si="4"/>
        <v>0.1331078940123524</v>
      </c>
      <c r="K7" s="108">
        <f t="shared" si="5"/>
        <v>0.86689210598764754</v>
      </c>
      <c r="L7" s="109">
        <f t="shared" si="6"/>
        <v>0.13867684844733</v>
      </c>
    </row>
    <row r="8" spans="1:14" x14ac:dyDescent="0.25">
      <c r="A8" s="7" t="s">
        <v>642</v>
      </c>
      <c r="B8" s="103">
        <v>5500000</v>
      </c>
      <c r="C8" s="103">
        <v>7188920</v>
      </c>
      <c r="D8" s="103">
        <v>12688920</v>
      </c>
      <c r="E8"/>
      <c r="F8" s="106" t="str">
        <f t="shared" si="0"/>
        <v xml:space="preserve">Vifran </v>
      </c>
      <c r="G8" s="107">
        <f t="shared" si="1"/>
        <v>5500000</v>
      </c>
      <c r="H8" s="107">
        <f t="shared" si="2"/>
        <v>7188920</v>
      </c>
      <c r="I8" s="107">
        <f t="shared" si="3"/>
        <v>12688920</v>
      </c>
      <c r="J8" s="108">
        <f t="shared" si="4"/>
        <v>0.43344902481850306</v>
      </c>
      <c r="K8" s="108">
        <f t="shared" si="5"/>
        <v>0.56655097518149689</v>
      </c>
      <c r="L8" s="109">
        <f t="shared" si="6"/>
        <v>5.7127941872766215E-2</v>
      </c>
    </row>
    <row r="9" spans="1:14" x14ac:dyDescent="0.25">
      <c r="A9" s="7" t="s">
        <v>2394</v>
      </c>
      <c r="B9" s="103"/>
      <c r="C9" s="103">
        <v>10320000</v>
      </c>
      <c r="D9" s="103">
        <v>10320000</v>
      </c>
      <c r="E9"/>
      <c r="F9" s="106" t="str">
        <f t="shared" si="0"/>
        <v>Fornecedor local</v>
      </c>
      <c r="G9" s="107">
        <f t="shared" si="1"/>
        <v>0</v>
      </c>
      <c r="H9" s="107">
        <f t="shared" si="2"/>
        <v>10320000</v>
      </c>
      <c r="I9" s="107">
        <f t="shared" si="3"/>
        <v>10320000</v>
      </c>
      <c r="J9" s="108">
        <f t="shared" si="4"/>
        <v>0</v>
      </c>
      <c r="K9" s="108">
        <f t="shared" si="5"/>
        <v>1</v>
      </c>
      <c r="L9" s="109">
        <f t="shared" si="6"/>
        <v>4.6462611485212871E-2</v>
      </c>
    </row>
    <row r="10" spans="1:14" x14ac:dyDescent="0.25">
      <c r="A10" s="7" t="s">
        <v>2373</v>
      </c>
      <c r="B10" s="103"/>
      <c r="C10" s="103">
        <v>8800000</v>
      </c>
      <c r="D10" s="103">
        <v>8800000</v>
      </c>
      <c r="E10"/>
      <c r="F10" s="106" t="str">
        <f t="shared" si="0"/>
        <v>Printset</v>
      </c>
      <c r="G10" s="107">
        <f t="shared" si="1"/>
        <v>0</v>
      </c>
      <c r="H10" s="107">
        <f t="shared" si="2"/>
        <v>8800000</v>
      </c>
      <c r="I10" s="107">
        <f t="shared" si="3"/>
        <v>8800000</v>
      </c>
      <c r="J10" s="108">
        <f t="shared" si="4"/>
        <v>0</v>
      </c>
      <c r="K10" s="108">
        <f t="shared" si="5"/>
        <v>1</v>
      </c>
      <c r="L10" s="109">
        <f t="shared" si="6"/>
        <v>3.9619281111421829E-2</v>
      </c>
    </row>
    <row r="11" spans="1:14" x14ac:dyDescent="0.25">
      <c r="A11" s="7" t="s">
        <v>2124</v>
      </c>
      <c r="B11" s="103">
        <v>3950000</v>
      </c>
      <c r="D11" s="103">
        <v>3950000</v>
      </c>
      <c r="E11"/>
      <c r="F11" s="106" t="str">
        <f t="shared" si="0"/>
        <v>Rio Plastic</v>
      </c>
      <c r="G11" s="107">
        <f t="shared" si="1"/>
        <v>3950000</v>
      </c>
      <c r="H11" s="107">
        <f t="shared" si="2"/>
        <v>0</v>
      </c>
      <c r="I11" s="107">
        <f t="shared" si="3"/>
        <v>3950000</v>
      </c>
      <c r="J11" s="108">
        <f t="shared" si="4"/>
        <v>1</v>
      </c>
      <c r="K11" s="108">
        <f t="shared" si="5"/>
        <v>0</v>
      </c>
      <c r="L11" s="109">
        <f t="shared" si="6"/>
        <v>1.7783654589785935E-2</v>
      </c>
    </row>
    <row r="12" spans="1:14" x14ac:dyDescent="0.25">
      <c r="A12" s="7" t="s">
        <v>65</v>
      </c>
      <c r="B12" s="103">
        <v>3500000</v>
      </c>
      <c r="D12" s="103">
        <v>3500000</v>
      </c>
      <c r="E12"/>
      <c r="F12" s="106" t="str">
        <f t="shared" si="0"/>
        <v>Cipapel</v>
      </c>
      <c r="G12" s="107">
        <f t="shared" si="1"/>
        <v>3500000</v>
      </c>
      <c r="H12" s="107">
        <f t="shared" si="2"/>
        <v>0</v>
      </c>
      <c r="I12" s="107">
        <f t="shared" si="3"/>
        <v>3500000</v>
      </c>
      <c r="J12" s="108">
        <f t="shared" si="4"/>
        <v>1</v>
      </c>
      <c r="K12" s="108">
        <f t="shared" si="5"/>
        <v>0</v>
      </c>
      <c r="L12" s="109">
        <f t="shared" si="6"/>
        <v>1.5757668623860955E-2</v>
      </c>
    </row>
    <row r="13" spans="1:14" x14ac:dyDescent="0.25">
      <c r="A13" s="7" t="s">
        <v>1016</v>
      </c>
      <c r="B13" s="103">
        <v>3360000</v>
      </c>
      <c r="D13" s="103">
        <v>3360000</v>
      </c>
      <c r="E13"/>
      <c r="F13" s="106" t="str">
        <f t="shared" si="0"/>
        <v>Não informado</v>
      </c>
      <c r="G13" s="107">
        <f t="shared" si="1"/>
        <v>3360000</v>
      </c>
      <c r="H13" s="107">
        <f t="shared" si="2"/>
        <v>0</v>
      </c>
      <c r="I13" s="107">
        <f t="shared" si="3"/>
        <v>3360000</v>
      </c>
      <c r="J13" s="108">
        <f t="shared" si="4"/>
        <v>1</v>
      </c>
      <c r="K13" s="108">
        <f t="shared" si="5"/>
        <v>0</v>
      </c>
      <c r="L13" s="109">
        <f t="shared" si="6"/>
        <v>1.5127361878906516E-2</v>
      </c>
    </row>
    <row r="14" spans="1:14" x14ac:dyDescent="0.25">
      <c r="A14" s="7" t="s">
        <v>648</v>
      </c>
      <c r="B14" s="103">
        <v>2000000</v>
      </c>
      <c r="C14" s="103">
        <v>1300000</v>
      </c>
      <c r="D14" s="103">
        <v>3300000</v>
      </c>
      <c r="E14"/>
      <c r="F14" s="106" t="str">
        <f t="shared" si="0"/>
        <v>Canta Claro</v>
      </c>
      <c r="G14" s="107">
        <f t="shared" si="1"/>
        <v>2000000</v>
      </c>
      <c r="H14" s="107">
        <f t="shared" si="2"/>
        <v>1300000</v>
      </c>
      <c r="I14" s="107">
        <f t="shared" si="3"/>
        <v>3300000</v>
      </c>
      <c r="J14" s="108">
        <f t="shared" si="4"/>
        <v>0.60606060606060608</v>
      </c>
      <c r="K14" s="108">
        <f t="shared" si="5"/>
        <v>0.39393939393939392</v>
      </c>
      <c r="L14" s="109">
        <f t="shared" si="6"/>
        <v>1.4857230416783187E-2</v>
      </c>
    </row>
    <row r="15" spans="1:14" ht="15" customHeight="1" x14ac:dyDescent="0.25">
      <c r="A15" s="7" t="s">
        <v>645</v>
      </c>
      <c r="B15" s="103">
        <v>1300000</v>
      </c>
      <c r="C15" s="103">
        <v>1950500</v>
      </c>
      <c r="D15" s="103">
        <v>3250500</v>
      </c>
      <c r="E15"/>
      <c r="F15" s="106" t="str">
        <f t="shared" si="0"/>
        <v>Sacotem</v>
      </c>
      <c r="G15" s="107">
        <f t="shared" si="1"/>
        <v>1300000</v>
      </c>
      <c r="H15" s="107">
        <f t="shared" si="2"/>
        <v>1950500</v>
      </c>
      <c r="I15" s="107">
        <f t="shared" si="3"/>
        <v>3250500</v>
      </c>
      <c r="J15" s="108">
        <f t="shared" si="4"/>
        <v>0.39993847100446084</v>
      </c>
      <c r="K15" s="108">
        <f t="shared" si="5"/>
        <v>0.60006152899553911</v>
      </c>
      <c r="L15" s="109">
        <f t="shared" si="6"/>
        <v>1.4634371960531438E-2</v>
      </c>
    </row>
    <row r="16" spans="1:14" x14ac:dyDescent="0.25">
      <c r="A16" s="7" t="s">
        <v>343</v>
      </c>
      <c r="B16" s="103">
        <v>2616000</v>
      </c>
      <c r="D16" s="103">
        <v>2616000</v>
      </c>
      <c r="E16"/>
      <c r="F16" s="106" t="str">
        <f t="shared" si="0"/>
        <v>BaviPlast</v>
      </c>
      <c r="G16" s="107">
        <f t="shared" si="1"/>
        <v>2616000</v>
      </c>
      <c r="H16" s="107">
        <f t="shared" si="2"/>
        <v>0</v>
      </c>
      <c r="I16" s="107">
        <f t="shared" si="3"/>
        <v>2616000</v>
      </c>
      <c r="J16" s="108">
        <f t="shared" si="4"/>
        <v>1</v>
      </c>
      <c r="K16" s="108">
        <f t="shared" si="5"/>
        <v>0</v>
      </c>
      <c r="L16" s="109">
        <f t="shared" si="6"/>
        <v>1.1777731748577217E-2</v>
      </c>
    </row>
    <row r="17" spans="1:28" x14ac:dyDescent="0.25">
      <c r="A17" s="7" t="s">
        <v>1012</v>
      </c>
      <c r="B17" s="103">
        <v>2215000</v>
      </c>
      <c r="D17" s="103">
        <v>2215000</v>
      </c>
      <c r="E17"/>
      <c r="F17" s="106" t="str">
        <f t="shared" si="0"/>
        <v>Panorama</v>
      </c>
      <c r="G17" s="107">
        <f t="shared" si="1"/>
        <v>2215000</v>
      </c>
      <c r="H17" s="107">
        <f t="shared" si="2"/>
        <v>0</v>
      </c>
      <c r="I17" s="107">
        <f t="shared" si="3"/>
        <v>2215000</v>
      </c>
      <c r="J17" s="108">
        <f t="shared" si="4"/>
        <v>1</v>
      </c>
      <c r="K17" s="108">
        <f t="shared" si="5"/>
        <v>0</v>
      </c>
      <c r="L17" s="109">
        <f t="shared" si="6"/>
        <v>9.9723531433862905E-3</v>
      </c>
      <c r="X17" s="113"/>
    </row>
    <row r="18" spans="1:28" x14ac:dyDescent="0.25">
      <c r="A18" s="7" t="s">
        <v>647</v>
      </c>
      <c r="B18" s="103"/>
      <c r="C18" s="103">
        <v>1600000</v>
      </c>
      <c r="D18" s="103">
        <v>1600000</v>
      </c>
      <c r="E18"/>
      <c r="F18" s="106" t="str">
        <f t="shared" si="0"/>
        <v>H7</v>
      </c>
      <c r="G18" s="107">
        <f t="shared" si="1"/>
        <v>0</v>
      </c>
      <c r="H18" s="107">
        <f t="shared" si="2"/>
        <v>1600000</v>
      </c>
      <c r="I18" s="107">
        <f t="shared" si="3"/>
        <v>1600000</v>
      </c>
      <c r="J18" s="108">
        <f t="shared" si="4"/>
        <v>0</v>
      </c>
      <c r="K18" s="108">
        <f t="shared" si="5"/>
        <v>1</v>
      </c>
      <c r="L18" s="109">
        <f t="shared" si="6"/>
        <v>7.2035056566221506E-3</v>
      </c>
      <c r="X18" s="113"/>
    </row>
    <row r="19" spans="1:28" x14ac:dyDescent="0.25">
      <c r="A19" s="7" t="s">
        <v>2391</v>
      </c>
      <c r="B19" s="103"/>
      <c r="C19" s="103">
        <v>1500000</v>
      </c>
      <c r="D19" s="103">
        <v>1500000</v>
      </c>
      <c r="E19"/>
      <c r="F19" s="106" t="str">
        <f t="shared" si="0"/>
        <v>Grafica Skala</v>
      </c>
      <c r="G19" s="107">
        <f t="shared" si="1"/>
        <v>0</v>
      </c>
      <c r="H19" s="107">
        <f t="shared" si="2"/>
        <v>1500000</v>
      </c>
      <c r="I19" s="107">
        <f t="shared" si="3"/>
        <v>1500000</v>
      </c>
      <c r="J19" s="108">
        <f t="shared" si="4"/>
        <v>0</v>
      </c>
      <c r="K19" s="108">
        <f t="shared" si="5"/>
        <v>1</v>
      </c>
      <c r="L19" s="109">
        <f t="shared" si="6"/>
        <v>6.7532865530832665E-3</v>
      </c>
    </row>
    <row r="20" spans="1:28" x14ac:dyDescent="0.25">
      <c r="A20" s="7" t="s">
        <v>1684</v>
      </c>
      <c r="B20" s="103">
        <v>1450000</v>
      </c>
      <c r="D20" s="103">
        <v>1450000</v>
      </c>
      <c r="E20"/>
      <c r="F20" s="106" t="str">
        <f t="shared" si="0"/>
        <v>d1000</v>
      </c>
      <c r="G20" s="107">
        <f t="shared" si="1"/>
        <v>1450000</v>
      </c>
      <c r="H20" s="107">
        <f t="shared" si="2"/>
        <v>0</v>
      </c>
      <c r="I20" s="107">
        <f t="shared" si="3"/>
        <v>1450000</v>
      </c>
      <c r="J20" s="108">
        <f t="shared" si="4"/>
        <v>1</v>
      </c>
      <c r="K20" s="108">
        <f t="shared" si="5"/>
        <v>0</v>
      </c>
      <c r="L20" s="109">
        <f t="shared" si="6"/>
        <v>6.5281770013138245E-3</v>
      </c>
      <c r="AB20" s="65"/>
    </row>
    <row r="21" spans="1:28" x14ac:dyDescent="0.25">
      <c r="A21" s="7" t="s">
        <v>2633</v>
      </c>
      <c r="B21" s="103">
        <v>1130000</v>
      </c>
      <c r="D21" s="103">
        <v>1130000</v>
      </c>
      <c r="E21"/>
      <c r="F21" s="106" t="str">
        <f t="shared" si="0"/>
        <v>AGASSETE</v>
      </c>
      <c r="G21" s="107">
        <f t="shared" si="1"/>
        <v>1130000</v>
      </c>
      <c r="H21" s="107">
        <f t="shared" si="2"/>
        <v>0</v>
      </c>
      <c r="I21" s="107">
        <f t="shared" si="3"/>
        <v>1130000</v>
      </c>
      <c r="J21" s="108">
        <f t="shared" si="4"/>
        <v>1</v>
      </c>
      <c r="K21" s="108">
        <f t="shared" si="5"/>
        <v>0</v>
      </c>
      <c r="L21" s="109">
        <f t="shared" si="6"/>
        <v>5.0874758699893941E-3</v>
      </c>
    </row>
    <row r="22" spans="1:28" x14ac:dyDescent="0.25">
      <c r="A22" s="7" t="s">
        <v>345</v>
      </c>
      <c r="B22" s="103">
        <v>1100000</v>
      </c>
      <c r="D22" s="103">
        <v>1100000</v>
      </c>
      <c r="E22"/>
      <c r="F22" s="106" t="str">
        <f t="shared" si="0"/>
        <v>cromos e rioplastic</v>
      </c>
      <c r="G22" s="107">
        <f t="shared" si="1"/>
        <v>1100000</v>
      </c>
      <c r="H22" s="107">
        <f t="shared" si="2"/>
        <v>0</v>
      </c>
      <c r="I22" s="107">
        <f t="shared" si="3"/>
        <v>1100000</v>
      </c>
      <c r="J22" s="108">
        <f t="shared" si="4"/>
        <v>1</v>
      </c>
      <c r="K22" s="108">
        <f t="shared" si="5"/>
        <v>0</v>
      </c>
      <c r="L22" s="109">
        <f t="shared" si="6"/>
        <v>4.9524101389277287E-3</v>
      </c>
    </row>
    <row r="23" spans="1:28" x14ac:dyDescent="0.25">
      <c r="A23" s="7" t="s">
        <v>2117</v>
      </c>
      <c r="B23" s="103">
        <v>1020000</v>
      </c>
      <c r="D23" s="103">
        <v>1020000</v>
      </c>
      <c r="E23"/>
      <c r="F23" s="106" t="str">
        <f t="shared" si="0"/>
        <v>Preferida</v>
      </c>
      <c r="G23" s="107">
        <f t="shared" si="1"/>
        <v>1020000</v>
      </c>
      <c r="H23" s="107">
        <f t="shared" si="2"/>
        <v>0</v>
      </c>
      <c r="I23" s="107">
        <f t="shared" si="3"/>
        <v>1020000</v>
      </c>
      <c r="J23" s="108">
        <f t="shared" si="4"/>
        <v>1</v>
      </c>
      <c r="K23" s="108">
        <f t="shared" si="5"/>
        <v>0</v>
      </c>
      <c r="L23" s="109">
        <f t="shared" si="6"/>
        <v>4.5922348560966213E-3</v>
      </c>
    </row>
    <row r="24" spans="1:28" x14ac:dyDescent="0.25">
      <c r="A24" s="7" t="s">
        <v>643</v>
      </c>
      <c r="B24" s="103"/>
      <c r="C24" s="103">
        <v>1000000</v>
      </c>
      <c r="D24" s="103">
        <v>1000000</v>
      </c>
      <c r="E24"/>
      <c r="F24" s="106" t="str">
        <f t="shared" si="0"/>
        <v>Sulnove</v>
      </c>
      <c r="G24" s="107">
        <f t="shared" si="1"/>
        <v>0</v>
      </c>
      <c r="H24" s="107">
        <f t="shared" si="2"/>
        <v>1000000</v>
      </c>
      <c r="I24" s="107">
        <f t="shared" si="3"/>
        <v>1000000</v>
      </c>
      <c r="J24" s="108">
        <f t="shared" si="4"/>
        <v>0</v>
      </c>
      <c r="K24" s="108">
        <f t="shared" si="5"/>
        <v>1</v>
      </c>
      <c r="L24" s="109">
        <f t="shared" si="6"/>
        <v>4.5021910353888446E-3</v>
      </c>
    </row>
    <row r="25" spans="1:28" x14ac:dyDescent="0.25">
      <c r="A25" s="7" t="s">
        <v>1022</v>
      </c>
      <c r="B25" s="103">
        <v>1000000</v>
      </c>
      <c r="D25" s="103">
        <v>1000000</v>
      </c>
      <c r="E25"/>
      <c r="F25" s="106" t="str">
        <f t="shared" si="0"/>
        <v>ZAMMPERELLI</v>
      </c>
      <c r="G25" s="107">
        <f t="shared" si="1"/>
        <v>1000000</v>
      </c>
      <c r="H25" s="107">
        <f t="shared" si="2"/>
        <v>0</v>
      </c>
      <c r="I25" s="107">
        <f t="shared" si="3"/>
        <v>1000000</v>
      </c>
      <c r="J25" s="108">
        <f t="shared" si="4"/>
        <v>1</v>
      </c>
      <c r="K25" s="108">
        <f t="shared" si="5"/>
        <v>0</v>
      </c>
      <c r="L25" s="109">
        <f t="shared" si="6"/>
        <v>4.5021910353888446E-3</v>
      </c>
    </row>
    <row r="26" spans="1:28" x14ac:dyDescent="0.25">
      <c r="A26" s="7" t="s">
        <v>1023</v>
      </c>
      <c r="B26" s="103">
        <v>1000000</v>
      </c>
      <c r="D26" s="103">
        <v>1000000</v>
      </c>
      <c r="E26"/>
      <c r="F26" s="106" t="str">
        <f t="shared" si="0"/>
        <v>MARIANO´S</v>
      </c>
      <c r="G26" s="107">
        <f t="shared" si="1"/>
        <v>1000000</v>
      </c>
      <c r="H26" s="107">
        <f t="shared" si="2"/>
        <v>0</v>
      </c>
      <c r="I26" s="107">
        <f t="shared" si="3"/>
        <v>1000000</v>
      </c>
      <c r="J26" s="108">
        <f t="shared" si="4"/>
        <v>1</v>
      </c>
      <c r="K26" s="108">
        <f t="shared" si="5"/>
        <v>0</v>
      </c>
      <c r="L26" s="109">
        <f t="shared" si="6"/>
        <v>4.5021910353888446E-3</v>
      </c>
    </row>
    <row r="27" spans="1:28" x14ac:dyDescent="0.25">
      <c r="A27" s="7" t="s">
        <v>1627</v>
      </c>
      <c r="B27" s="103">
        <v>1000000</v>
      </c>
      <c r="D27" s="103">
        <v>1000000</v>
      </c>
      <c r="E27"/>
      <c r="F27" s="106" t="str">
        <f t="shared" si="0"/>
        <v>Lord</v>
      </c>
      <c r="G27" s="107">
        <f t="shared" si="1"/>
        <v>1000000</v>
      </c>
      <c r="H27" s="107">
        <f t="shared" si="2"/>
        <v>0</v>
      </c>
      <c r="I27" s="107">
        <f t="shared" si="3"/>
        <v>1000000</v>
      </c>
      <c r="J27" s="108">
        <f t="shared" si="4"/>
        <v>1</v>
      </c>
      <c r="K27" s="108">
        <f t="shared" si="5"/>
        <v>0</v>
      </c>
      <c r="L27" s="109">
        <f t="shared" si="6"/>
        <v>4.5021910353888446E-3</v>
      </c>
    </row>
    <row r="28" spans="1:28" x14ac:dyDescent="0.25">
      <c r="A28" s="7" t="s">
        <v>1015</v>
      </c>
      <c r="B28" s="103">
        <v>900000</v>
      </c>
      <c r="D28" s="103">
        <v>900000</v>
      </c>
      <c r="E28"/>
      <c r="F28" s="106" t="str">
        <f t="shared" si="0"/>
        <v>RIO FLEX</v>
      </c>
      <c r="G28" s="107">
        <f t="shared" si="1"/>
        <v>900000</v>
      </c>
      <c r="H28" s="107">
        <f t="shared" si="2"/>
        <v>0</v>
      </c>
      <c r="I28" s="107">
        <f t="shared" si="3"/>
        <v>900000</v>
      </c>
      <c r="J28" s="108">
        <f t="shared" si="4"/>
        <v>1</v>
      </c>
      <c r="K28" s="108">
        <f t="shared" si="5"/>
        <v>0</v>
      </c>
      <c r="L28" s="109">
        <f t="shared" si="6"/>
        <v>4.0519719318499597E-3</v>
      </c>
    </row>
    <row r="29" spans="1:28" x14ac:dyDescent="0.25">
      <c r="A29" s="7" t="s">
        <v>1017</v>
      </c>
      <c r="B29" s="103">
        <v>890000</v>
      </c>
      <c r="D29" s="103">
        <v>890000</v>
      </c>
      <c r="E29"/>
      <c r="F29" s="106" t="str">
        <f t="shared" si="0"/>
        <v xml:space="preserve">Cromus </v>
      </c>
      <c r="G29" s="107">
        <f t="shared" si="1"/>
        <v>890000</v>
      </c>
      <c r="H29" s="107">
        <f t="shared" si="2"/>
        <v>0</v>
      </c>
      <c r="I29" s="107">
        <f t="shared" si="3"/>
        <v>890000</v>
      </c>
      <c r="J29" s="108">
        <f t="shared" si="4"/>
        <v>1</v>
      </c>
      <c r="K29" s="108">
        <f t="shared" si="5"/>
        <v>0</v>
      </c>
      <c r="L29" s="109">
        <f t="shared" si="6"/>
        <v>4.006950021496071E-3</v>
      </c>
    </row>
    <row r="30" spans="1:28" x14ac:dyDescent="0.25">
      <c r="A30" s="7" t="s">
        <v>67</v>
      </c>
      <c r="B30" s="103"/>
      <c r="C30" s="103">
        <v>600000</v>
      </c>
      <c r="D30" s="103">
        <v>600000</v>
      </c>
      <c r="E30"/>
      <c r="F30" s="106" t="str">
        <f t="shared" si="0"/>
        <v>Eco Brasil</v>
      </c>
      <c r="G30" s="107">
        <f t="shared" si="1"/>
        <v>0</v>
      </c>
      <c r="H30" s="107">
        <f t="shared" si="2"/>
        <v>600000</v>
      </c>
      <c r="I30" s="107">
        <f t="shared" si="3"/>
        <v>600000</v>
      </c>
      <c r="J30" s="108">
        <f t="shared" si="4"/>
        <v>0</v>
      </c>
      <c r="K30" s="108">
        <f t="shared" si="5"/>
        <v>1</v>
      </c>
      <c r="L30" s="109">
        <f t="shared" si="6"/>
        <v>2.7013146212333063E-3</v>
      </c>
    </row>
    <row r="31" spans="1:28" x14ac:dyDescent="0.25">
      <c r="A31" s="7" t="s">
        <v>344</v>
      </c>
      <c r="B31" s="103">
        <v>550000</v>
      </c>
      <c r="D31" s="103">
        <v>550000</v>
      </c>
      <c r="E31"/>
      <c r="F31" s="106" t="str">
        <f t="shared" si="0"/>
        <v>RioPlastic</v>
      </c>
      <c r="G31" s="107">
        <f t="shared" si="1"/>
        <v>550000</v>
      </c>
      <c r="H31" s="107">
        <f t="shared" si="2"/>
        <v>0</v>
      </c>
      <c r="I31" s="107">
        <f t="shared" si="3"/>
        <v>550000</v>
      </c>
      <c r="J31" s="108">
        <f t="shared" si="4"/>
        <v>1</v>
      </c>
      <c r="K31" s="108">
        <f t="shared" si="5"/>
        <v>0</v>
      </c>
      <c r="L31" s="109">
        <f t="shared" si="6"/>
        <v>2.4762050694638643E-3</v>
      </c>
    </row>
    <row r="32" spans="1:28" x14ac:dyDescent="0.25">
      <c r="A32" s="7" t="s">
        <v>2121</v>
      </c>
      <c r="B32" s="103">
        <v>500000</v>
      </c>
      <c r="D32" s="103">
        <v>500000</v>
      </c>
      <c r="E32"/>
      <c r="F32" s="106" t="str">
        <f t="shared" si="0"/>
        <v>Regispel</v>
      </c>
      <c r="G32" s="107">
        <f t="shared" si="1"/>
        <v>500000</v>
      </c>
      <c r="H32" s="107">
        <f t="shared" si="2"/>
        <v>0</v>
      </c>
      <c r="I32" s="107">
        <f t="shared" si="3"/>
        <v>500000</v>
      </c>
      <c r="J32" s="108">
        <f t="shared" si="4"/>
        <v>1</v>
      </c>
      <c r="K32" s="108">
        <f t="shared" si="5"/>
        <v>0</v>
      </c>
      <c r="L32" s="109">
        <f t="shared" si="6"/>
        <v>2.2510955176944223E-3</v>
      </c>
    </row>
    <row r="33" spans="1:12" x14ac:dyDescent="0.25">
      <c r="A33" s="7" t="s">
        <v>1019</v>
      </c>
      <c r="B33" s="103">
        <v>500000</v>
      </c>
      <c r="D33" s="103">
        <v>500000</v>
      </c>
      <c r="E33"/>
      <c r="F33" s="106" t="str">
        <f t="shared" si="0"/>
        <v>R2 Embalagens</v>
      </c>
      <c r="G33" s="107">
        <f t="shared" si="1"/>
        <v>500000</v>
      </c>
      <c r="H33" s="107">
        <f t="shared" si="2"/>
        <v>0</v>
      </c>
      <c r="I33" s="107">
        <f t="shared" si="3"/>
        <v>500000</v>
      </c>
      <c r="J33" s="108">
        <f t="shared" si="4"/>
        <v>1</v>
      </c>
      <c r="K33" s="108">
        <f t="shared" si="5"/>
        <v>0</v>
      </c>
      <c r="L33" s="109">
        <f t="shared" si="6"/>
        <v>2.2510955176944223E-3</v>
      </c>
    </row>
    <row r="34" spans="1:12" x14ac:dyDescent="0.25">
      <c r="A34" s="7" t="s">
        <v>1730</v>
      </c>
      <c r="B34" s="103">
        <v>350000</v>
      </c>
      <c r="D34" s="103">
        <v>350000</v>
      </c>
      <c r="E34"/>
      <c r="F34" s="106" t="str">
        <f t="shared" si="0"/>
        <v>IKS Embalagens</v>
      </c>
      <c r="G34" s="107">
        <f t="shared" si="1"/>
        <v>350000</v>
      </c>
      <c r="H34" s="107">
        <f t="shared" si="2"/>
        <v>0</v>
      </c>
      <c r="I34" s="107">
        <f t="shared" si="3"/>
        <v>350000</v>
      </c>
      <c r="J34" s="108">
        <f t="shared" si="4"/>
        <v>1</v>
      </c>
      <c r="K34" s="108">
        <f t="shared" si="5"/>
        <v>0</v>
      </c>
      <c r="L34" s="109">
        <f t="shared" si="6"/>
        <v>1.5757668623860954E-3</v>
      </c>
    </row>
    <row r="35" spans="1:12" x14ac:dyDescent="0.25">
      <c r="A35" s="7" t="s">
        <v>654</v>
      </c>
      <c r="B35" s="103"/>
      <c r="C35" s="103">
        <v>300000</v>
      </c>
      <c r="D35" s="103">
        <v>300000</v>
      </c>
      <c r="E35"/>
      <c r="F35" s="106" t="str">
        <f t="shared" si="0"/>
        <v>Sul 9</v>
      </c>
      <c r="G35" s="107">
        <f t="shared" si="1"/>
        <v>0</v>
      </c>
      <c r="H35" s="107">
        <f t="shared" si="2"/>
        <v>300000</v>
      </c>
      <c r="I35" s="107">
        <f t="shared" si="3"/>
        <v>300000</v>
      </c>
      <c r="J35" s="108">
        <f t="shared" si="4"/>
        <v>0</v>
      </c>
      <c r="K35" s="108">
        <f t="shared" si="5"/>
        <v>1</v>
      </c>
      <c r="L35" s="109">
        <f t="shared" si="6"/>
        <v>1.3506573106166532E-3</v>
      </c>
    </row>
    <row r="36" spans="1:12" x14ac:dyDescent="0.25">
      <c r="A36" s="7" t="s">
        <v>650</v>
      </c>
      <c r="B36" s="103"/>
      <c r="C36" s="103">
        <v>300000</v>
      </c>
      <c r="D36" s="103">
        <v>300000</v>
      </c>
      <c r="E36"/>
      <c r="F36" s="106" t="str">
        <f t="shared" si="0"/>
        <v>Blue Pack</v>
      </c>
      <c r="G36" s="107">
        <f t="shared" si="1"/>
        <v>0</v>
      </c>
      <c r="H36" s="107">
        <f t="shared" si="2"/>
        <v>300000</v>
      </c>
      <c r="I36" s="107">
        <f t="shared" si="3"/>
        <v>300000</v>
      </c>
      <c r="J36" s="108">
        <f t="shared" si="4"/>
        <v>0</v>
      </c>
      <c r="K36" s="108">
        <f t="shared" si="5"/>
        <v>1</v>
      </c>
      <c r="L36" s="109">
        <f t="shared" si="6"/>
        <v>1.3506573106166532E-3</v>
      </c>
    </row>
    <row r="37" spans="1:12" x14ac:dyDescent="0.25">
      <c r="A37" s="7" t="s">
        <v>646</v>
      </c>
      <c r="B37" s="103"/>
      <c r="C37" s="103">
        <v>300000</v>
      </c>
      <c r="D37" s="103">
        <v>300000</v>
      </c>
      <c r="E37"/>
      <c r="F37" s="106" t="str">
        <f t="shared" ref="F37:F59" si="7">VLOOKUP($A37,$A:$E,1,0)</f>
        <v>Sulpack</v>
      </c>
      <c r="G37" s="107">
        <f t="shared" ref="G37:G58" si="8">VLOOKUP($A37,$A:$E,2,0)</f>
        <v>0</v>
      </c>
      <c r="H37" s="107">
        <f t="shared" ref="H37:H58" si="9">VLOOKUP($A37,$A:$E,3,0)</f>
        <v>300000</v>
      </c>
      <c r="I37" s="107">
        <f t="shared" ref="I37:I58" si="10">VLOOKUP($A37,$A:$E,4,0)</f>
        <v>300000</v>
      </c>
      <c r="J37" s="108">
        <f t="shared" si="4"/>
        <v>0</v>
      </c>
      <c r="K37" s="108">
        <f t="shared" si="5"/>
        <v>1</v>
      </c>
      <c r="L37" s="109">
        <f t="shared" si="6"/>
        <v>1.3506573106166532E-3</v>
      </c>
    </row>
    <row r="38" spans="1:12" x14ac:dyDescent="0.25">
      <c r="A38" s="7" t="s">
        <v>652</v>
      </c>
      <c r="B38" s="103"/>
      <c r="C38" s="103">
        <v>300000</v>
      </c>
      <c r="D38" s="103">
        <v>300000</v>
      </c>
      <c r="E38"/>
      <c r="F38" s="106" t="str">
        <f t="shared" si="7"/>
        <v>Naturapack</v>
      </c>
      <c r="G38" s="107">
        <f t="shared" si="8"/>
        <v>0</v>
      </c>
      <c r="H38" s="107">
        <f t="shared" si="9"/>
        <v>300000</v>
      </c>
      <c r="I38" s="107">
        <f t="shared" si="10"/>
        <v>300000</v>
      </c>
      <c r="J38" s="108">
        <f t="shared" si="4"/>
        <v>0</v>
      </c>
      <c r="K38" s="108">
        <f t="shared" si="5"/>
        <v>1</v>
      </c>
      <c r="L38" s="109">
        <f t="shared" si="6"/>
        <v>1.3506573106166532E-3</v>
      </c>
    </row>
    <row r="39" spans="1:12" x14ac:dyDescent="0.25">
      <c r="A39" s="7" t="s">
        <v>653</v>
      </c>
      <c r="B39" s="103"/>
      <c r="C39" s="103">
        <v>300000</v>
      </c>
      <c r="D39" s="103">
        <v>300000</v>
      </c>
      <c r="E39"/>
      <c r="F39" s="106" t="str">
        <f t="shared" si="7"/>
        <v>Blupack</v>
      </c>
      <c r="G39" s="107">
        <f t="shared" si="8"/>
        <v>0</v>
      </c>
      <c r="H39" s="107">
        <f t="shared" si="9"/>
        <v>300000</v>
      </c>
      <c r="I39" s="107">
        <f t="shared" si="10"/>
        <v>300000</v>
      </c>
      <c r="J39" s="108">
        <f t="shared" si="4"/>
        <v>0</v>
      </c>
      <c r="K39" s="108">
        <f t="shared" si="5"/>
        <v>1</v>
      </c>
      <c r="L39" s="109">
        <f t="shared" si="6"/>
        <v>1.3506573106166532E-3</v>
      </c>
    </row>
    <row r="40" spans="1:12" x14ac:dyDescent="0.25">
      <c r="A40" s="7" t="s">
        <v>649</v>
      </c>
      <c r="B40" s="103"/>
      <c r="C40" s="103">
        <v>300000</v>
      </c>
      <c r="D40" s="103">
        <v>300000</v>
      </c>
      <c r="E40"/>
      <c r="F40" s="106" t="str">
        <f t="shared" si="7"/>
        <v>Fred</v>
      </c>
      <c r="G40" s="107">
        <f t="shared" si="8"/>
        <v>0</v>
      </c>
      <c r="H40" s="107">
        <f t="shared" si="9"/>
        <v>300000</v>
      </c>
      <c r="I40" s="107">
        <f t="shared" si="10"/>
        <v>300000</v>
      </c>
      <c r="J40" s="108">
        <f t="shared" si="4"/>
        <v>0</v>
      </c>
      <c r="K40" s="108">
        <f t="shared" si="5"/>
        <v>1</v>
      </c>
      <c r="L40" s="109">
        <f t="shared" si="6"/>
        <v>1.3506573106166532E-3</v>
      </c>
    </row>
    <row r="41" spans="1:12" x14ac:dyDescent="0.25">
      <c r="A41" s="7" t="s">
        <v>2119</v>
      </c>
      <c r="B41" s="103">
        <v>300000</v>
      </c>
      <c r="D41" s="103">
        <v>300000</v>
      </c>
      <c r="E41"/>
      <c r="F41" s="106" t="str">
        <f t="shared" si="7"/>
        <v>Agaset</v>
      </c>
      <c r="G41" s="107">
        <f t="shared" si="8"/>
        <v>300000</v>
      </c>
      <c r="H41" s="107">
        <f t="shared" si="9"/>
        <v>0</v>
      </c>
      <c r="I41" s="107">
        <f t="shared" si="10"/>
        <v>300000</v>
      </c>
      <c r="J41" s="108">
        <f t="shared" si="4"/>
        <v>1</v>
      </c>
      <c r="K41" s="108">
        <f t="shared" si="5"/>
        <v>0</v>
      </c>
      <c r="L41" s="109">
        <f t="shared" si="6"/>
        <v>1.3506573106166532E-3</v>
      </c>
    </row>
    <row r="42" spans="1:12" x14ac:dyDescent="0.25">
      <c r="A42" s="7" t="s">
        <v>2125</v>
      </c>
      <c r="B42" s="103">
        <v>300000</v>
      </c>
      <c r="D42" s="103">
        <v>300000</v>
      </c>
      <c r="E42"/>
      <c r="F42" s="106" t="str">
        <f t="shared" si="7"/>
        <v>Sacola Cia</v>
      </c>
      <c r="G42" s="107">
        <f t="shared" si="8"/>
        <v>300000</v>
      </c>
      <c r="H42" s="107">
        <f t="shared" si="9"/>
        <v>0</v>
      </c>
      <c r="I42" s="107">
        <f t="shared" si="10"/>
        <v>300000</v>
      </c>
      <c r="J42" s="108">
        <f t="shared" si="4"/>
        <v>1</v>
      </c>
      <c r="K42" s="108">
        <f t="shared" si="5"/>
        <v>0</v>
      </c>
      <c r="L42" s="109">
        <f t="shared" si="6"/>
        <v>1.3506573106166532E-3</v>
      </c>
    </row>
    <row r="43" spans="1:12" x14ac:dyDescent="0.25">
      <c r="A43" s="7" t="s">
        <v>651</v>
      </c>
      <c r="B43" s="103"/>
      <c r="C43" s="103">
        <v>300000</v>
      </c>
      <c r="D43" s="103">
        <v>300000</v>
      </c>
      <c r="E43"/>
      <c r="F43" s="106" t="str">
        <f t="shared" si="7"/>
        <v>LKS</v>
      </c>
      <c r="G43" s="107">
        <f t="shared" si="8"/>
        <v>0</v>
      </c>
      <c r="H43" s="107">
        <f t="shared" si="9"/>
        <v>300000</v>
      </c>
      <c r="I43" s="107">
        <f t="shared" si="10"/>
        <v>300000</v>
      </c>
      <c r="J43" s="108">
        <f t="shared" si="4"/>
        <v>0</v>
      </c>
      <c r="K43" s="108">
        <f t="shared" si="5"/>
        <v>1</v>
      </c>
      <c r="L43" s="109">
        <f t="shared" si="6"/>
        <v>1.3506573106166532E-3</v>
      </c>
    </row>
    <row r="44" spans="1:12" x14ac:dyDescent="0.25">
      <c r="A44" s="7" t="s">
        <v>2563</v>
      </c>
      <c r="B44" s="103"/>
      <c r="C44" s="103">
        <v>297000</v>
      </c>
      <c r="D44" s="103">
        <v>297000</v>
      </c>
      <c r="E44"/>
      <c r="F44" s="106" t="str">
        <f t="shared" si="7"/>
        <v>Somar</v>
      </c>
      <c r="G44" s="107">
        <f t="shared" si="8"/>
        <v>0</v>
      </c>
      <c r="H44" s="107">
        <f t="shared" si="9"/>
        <v>297000</v>
      </c>
      <c r="I44" s="107">
        <f t="shared" si="10"/>
        <v>297000</v>
      </c>
      <c r="J44" s="108">
        <f t="shared" si="4"/>
        <v>0</v>
      </c>
      <c r="K44" s="108">
        <f t="shared" si="5"/>
        <v>1</v>
      </c>
      <c r="L44" s="109">
        <f t="shared" si="6"/>
        <v>1.3371507375104868E-3</v>
      </c>
    </row>
    <row r="45" spans="1:12" x14ac:dyDescent="0.25">
      <c r="A45" s="7" t="s">
        <v>2128</v>
      </c>
      <c r="B45" s="103">
        <v>200000</v>
      </c>
      <c r="D45" s="103">
        <v>200000</v>
      </c>
      <c r="E45"/>
      <c r="F45" s="106" t="str">
        <f t="shared" si="7"/>
        <v>Cromus</v>
      </c>
      <c r="G45" s="107">
        <f t="shared" si="8"/>
        <v>200000</v>
      </c>
      <c r="H45" s="107">
        <f t="shared" si="9"/>
        <v>0</v>
      </c>
      <c r="I45" s="107">
        <f t="shared" si="10"/>
        <v>200000</v>
      </c>
      <c r="J45" s="108">
        <f t="shared" si="4"/>
        <v>1</v>
      </c>
      <c r="K45" s="108">
        <f t="shared" si="5"/>
        <v>0</v>
      </c>
      <c r="L45" s="109">
        <f t="shared" si="6"/>
        <v>9.0043820707776882E-4</v>
      </c>
    </row>
    <row r="46" spans="1:12" x14ac:dyDescent="0.25">
      <c r="A46" s="7" t="s">
        <v>1752</v>
      </c>
      <c r="B46" s="103">
        <v>180000</v>
      </c>
      <c r="D46" s="103">
        <v>180000</v>
      </c>
      <c r="E46"/>
      <c r="F46" s="106" t="str">
        <f t="shared" si="7"/>
        <v>grafica H1</v>
      </c>
      <c r="G46" s="107">
        <f t="shared" si="8"/>
        <v>180000</v>
      </c>
      <c r="H46" s="107">
        <f t="shared" si="9"/>
        <v>0</v>
      </c>
      <c r="I46" s="107">
        <f t="shared" si="10"/>
        <v>180000</v>
      </c>
      <c r="J46" s="108">
        <f t="shared" si="4"/>
        <v>1</v>
      </c>
      <c r="K46" s="108">
        <f t="shared" si="5"/>
        <v>0</v>
      </c>
      <c r="L46" s="109">
        <f t="shared" si="6"/>
        <v>8.1039438636999197E-4</v>
      </c>
    </row>
    <row r="47" spans="1:12" x14ac:dyDescent="0.25">
      <c r="A47" s="7" t="s">
        <v>1635</v>
      </c>
      <c r="B47" s="103">
        <v>160000</v>
      </c>
      <c r="D47" s="103">
        <v>160000</v>
      </c>
      <c r="E47"/>
      <c r="F47" s="106" t="str">
        <f t="shared" si="7"/>
        <v>Grafica G1</v>
      </c>
      <c r="G47" s="107">
        <f t="shared" si="8"/>
        <v>160000</v>
      </c>
      <c r="H47" s="107">
        <f t="shared" si="9"/>
        <v>0</v>
      </c>
      <c r="I47" s="107">
        <f t="shared" si="10"/>
        <v>160000</v>
      </c>
      <c r="J47" s="108">
        <f t="shared" si="4"/>
        <v>1</v>
      </c>
      <c r="K47" s="108">
        <f t="shared" si="5"/>
        <v>0</v>
      </c>
      <c r="L47" s="109">
        <f t="shared" si="6"/>
        <v>7.2035056566221512E-4</v>
      </c>
    </row>
    <row r="48" spans="1:12" x14ac:dyDescent="0.25">
      <c r="A48" s="7" t="s">
        <v>1018</v>
      </c>
      <c r="B48" s="103">
        <v>120000</v>
      </c>
      <c r="D48" s="103">
        <v>120000</v>
      </c>
      <c r="E48"/>
      <c r="F48" s="106" t="str">
        <f t="shared" si="7"/>
        <v>galdo Plast</v>
      </c>
      <c r="G48" s="107">
        <f t="shared" si="8"/>
        <v>120000</v>
      </c>
      <c r="H48" s="107">
        <f t="shared" si="9"/>
        <v>0</v>
      </c>
      <c r="I48" s="107">
        <f t="shared" si="10"/>
        <v>120000</v>
      </c>
      <c r="J48" s="108">
        <f t="shared" si="4"/>
        <v>1</v>
      </c>
      <c r="K48" s="108">
        <f t="shared" si="5"/>
        <v>0</v>
      </c>
      <c r="L48" s="109">
        <f t="shared" si="6"/>
        <v>5.4026292424666131E-4</v>
      </c>
    </row>
    <row r="49" spans="1:12" x14ac:dyDescent="0.25">
      <c r="A49" s="7" t="s">
        <v>1757</v>
      </c>
      <c r="B49" s="103">
        <v>80000</v>
      </c>
      <c r="D49" s="103">
        <v>80000</v>
      </c>
      <c r="E49"/>
      <c r="F49" s="106" t="str">
        <f t="shared" si="7"/>
        <v>feito fora do Brasil</v>
      </c>
      <c r="G49" s="107">
        <f t="shared" si="8"/>
        <v>80000</v>
      </c>
      <c r="H49" s="107">
        <f t="shared" si="9"/>
        <v>0</v>
      </c>
      <c r="I49" s="107">
        <f t="shared" si="10"/>
        <v>80000</v>
      </c>
      <c r="J49" s="108">
        <f t="shared" si="4"/>
        <v>1</v>
      </c>
      <c r="K49" s="108">
        <f t="shared" si="5"/>
        <v>0</v>
      </c>
      <c r="L49" s="109">
        <f t="shared" si="6"/>
        <v>3.6017528283110756E-4</v>
      </c>
    </row>
    <row r="50" spans="1:12" x14ac:dyDescent="0.25">
      <c r="A50" s="7" t="s">
        <v>1261</v>
      </c>
      <c r="B50" s="103"/>
      <c r="C50" s="103">
        <v>64600.000000000007</v>
      </c>
      <c r="D50" s="103">
        <v>64600.000000000007</v>
      </c>
      <c r="E50"/>
      <c r="F50" s="106" t="str">
        <f t="shared" si="7"/>
        <v>-</v>
      </c>
      <c r="G50" s="107">
        <f t="shared" si="8"/>
        <v>0</v>
      </c>
      <c r="H50" s="107">
        <f t="shared" si="9"/>
        <v>64600.000000000007</v>
      </c>
      <c r="I50" s="107">
        <f t="shared" si="10"/>
        <v>64600.000000000007</v>
      </c>
      <c r="J50" s="108">
        <f t="shared" si="4"/>
        <v>0</v>
      </c>
      <c r="K50" s="108">
        <f t="shared" si="5"/>
        <v>1</v>
      </c>
      <c r="L50" s="109">
        <f t="shared" si="6"/>
        <v>2.9084154088611938E-4</v>
      </c>
    </row>
    <row r="51" spans="1:12" x14ac:dyDescent="0.25">
      <c r="A51" s="7" t="s">
        <v>2667</v>
      </c>
      <c r="B51" s="103"/>
      <c r="E51"/>
      <c r="F51" s="106" t="str">
        <f t="shared" si="7"/>
        <v>Gerprint</v>
      </c>
      <c r="G51" s="107">
        <f t="shared" si="8"/>
        <v>0</v>
      </c>
      <c r="H51" s="107">
        <f t="shared" si="9"/>
        <v>0</v>
      </c>
      <c r="I51" s="107">
        <f t="shared" si="10"/>
        <v>0</v>
      </c>
      <c r="J51" s="108" t="e">
        <f t="shared" si="4"/>
        <v>#DIV/0!</v>
      </c>
      <c r="K51" s="108" t="e">
        <f t="shared" si="5"/>
        <v>#DIV/0!</v>
      </c>
      <c r="L51" s="109">
        <f t="shared" si="6"/>
        <v>0</v>
      </c>
    </row>
    <row r="52" spans="1:12" x14ac:dyDescent="0.25">
      <c r="A52" s="7" t="s">
        <v>1697</v>
      </c>
      <c r="B52" s="103">
        <v>0</v>
      </c>
      <c r="D52" s="103">
        <v>0</v>
      </c>
      <c r="E52"/>
      <c r="F52" s="106" t="str">
        <f t="shared" si="7"/>
        <v>packFIlm</v>
      </c>
      <c r="G52" s="107">
        <f t="shared" si="8"/>
        <v>0</v>
      </c>
      <c r="H52" s="107">
        <f t="shared" si="9"/>
        <v>0</v>
      </c>
      <c r="I52" s="107">
        <f t="shared" si="10"/>
        <v>0</v>
      </c>
      <c r="J52" s="108" t="e">
        <f t="shared" si="4"/>
        <v>#DIV/0!</v>
      </c>
      <c r="K52" s="108" t="e">
        <f t="shared" si="5"/>
        <v>#DIV/0!</v>
      </c>
      <c r="L52" s="109">
        <f t="shared" si="6"/>
        <v>0</v>
      </c>
    </row>
    <row r="53" spans="1:12" x14ac:dyDescent="0.25">
      <c r="A53" s="7" t="s">
        <v>2677</v>
      </c>
      <c r="B53" s="103"/>
      <c r="E53"/>
      <c r="F53" s="106" t="str">
        <f t="shared" si="7"/>
        <v>Romaflex</v>
      </c>
      <c r="G53" s="107">
        <f t="shared" si="8"/>
        <v>0</v>
      </c>
      <c r="H53" s="107">
        <f t="shared" si="9"/>
        <v>0</v>
      </c>
      <c r="I53" s="107">
        <f t="shared" si="10"/>
        <v>0</v>
      </c>
      <c r="J53" s="108" t="e">
        <f t="shared" si="4"/>
        <v>#DIV/0!</v>
      </c>
      <c r="K53" s="108" t="e">
        <f t="shared" si="5"/>
        <v>#DIV/0!</v>
      </c>
      <c r="L53" s="109">
        <f t="shared" si="6"/>
        <v>0</v>
      </c>
    </row>
    <row r="54" spans="1:12" x14ac:dyDescent="0.25">
      <c r="A54" s="7" t="s">
        <v>2692</v>
      </c>
      <c r="B54" s="103">
        <v>72516000</v>
      </c>
      <c r="C54" s="103">
        <v>148098075.59999999</v>
      </c>
      <c r="D54" s="103">
        <v>220614075.59999999</v>
      </c>
      <c r="E54"/>
      <c r="F54" s="106" t="str">
        <f t="shared" si="7"/>
        <v>Total Geral</v>
      </c>
      <c r="G54" s="107">
        <f t="shared" si="8"/>
        <v>72516000</v>
      </c>
      <c r="H54" s="107">
        <f t="shared" si="9"/>
        <v>148098075.59999999</v>
      </c>
      <c r="I54" s="107">
        <f t="shared" si="10"/>
        <v>220614075.59999999</v>
      </c>
      <c r="J54" s="108">
        <f t="shared" si="4"/>
        <v>0.32870069510650934</v>
      </c>
      <c r="K54" s="108">
        <f t="shared" si="5"/>
        <v>0.67129930489349066</v>
      </c>
      <c r="L54" s="109">
        <f t="shared" si="6"/>
        <v>0.99324671344691673</v>
      </c>
    </row>
    <row r="55" spans="1:12" x14ac:dyDescent="0.25">
      <c r="C55"/>
      <c r="D55"/>
      <c r="E55"/>
      <c r="F55" s="106" t="e">
        <f t="shared" si="7"/>
        <v>#N/A</v>
      </c>
      <c r="G55" s="107" t="e">
        <f t="shared" si="8"/>
        <v>#N/A</v>
      </c>
      <c r="H55" s="107" t="e">
        <f t="shared" si="9"/>
        <v>#N/A</v>
      </c>
      <c r="I55" s="107" t="e">
        <f t="shared" si="10"/>
        <v>#N/A</v>
      </c>
      <c r="J55" s="108" t="e">
        <f t="shared" si="4"/>
        <v>#N/A</v>
      </c>
      <c r="K55" s="108" t="e">
        <f t="shared" si="5"/>
        <v>#N/A</v>
      </c>
      <c r="L55" s="109" t="e">
        <f t="shared" si="6"/>
        <v>#N/A</v>
      </c>
    </row>
    <row r="56" spans="1:12" x14ac:dyDescent="0.25">
      <c r="C56"/>
      <c r="D56"/>
      <c r="E56"/>
      <c r="F56" s="106" t="e">
        <f t="shared" si="7"/>
        <v>#N/A</v>
      </c>
      <c r="G56" s="107" t="e">
        <f t="shared" si="8"/>
        <v>#N/A</v>
      </c>
      <c r="H56" s="107" t="e">
        <f t="shared" si="9"/>
        <v>#N/A</v>
      </c>
      <c r="I56" s="107" t="e">
        <f t="shared" si="10"/>
        <v>#N/A</v>
      </c>
      <c r="J56" s="108" t="e">
        <f t="shared" si="4"/>
        <v>#N/A</v>
      </c>
      <c r="K56" s="108" t="e">
        <f t="shared" si="5"/>
        <v>#N/A</v>
      </c>
      <c r="L56" s="109" t="e">
        <f t="shared" si="6"/>
        <v>#N/A</v>
      </c>
    </row>
    <row r="57" spans="1:12" x14ac:dyDescent="0.25">
      <c r="C57"/>
      <c r="D57"/>
      <c r="E57"/>
      <c r="F57" s="106" t="e">
        <f t="shared" si="7"/>
        <v>#N/A</v>
      </c>
      <c r="G57" s="107" t="e">
        <f t="shared" si="8"/>
        <v>#N/A</v>
      </c>
      <c r="H57" s="107" t="e">
        <f t="shared" si="9"/>
        <v>#N/A</v>
      </c>
      <c r="I57" s="107" t="e">
        <f t="shared" si="10"/>
        <v>#N/A</v>
      </c>
      <c r="J57" s="108" t="e">
        <f t="shared" si="4"/>
        <v>#N/A</v>
      </c>
      <c r="K57" s="108" t="e">
        <f t="shared" si="5"/>
        <v>#N/A</v>
      </c>
      <c r="L57" s="109" t="e">
        <f t="shared" si="6"/>
        <v>#N/A</v>
      </c>
    </row>
    <row r="58" spans="1:12" x14ac:dyDescent="0.25">
      <c r="C58"/>
      <c r="D58"/>
      <c r="E58"/>
      <c r="F58" s="106" t="e">
        <f t="shared" si="7"/>
        <v>#N/A</v>
      </c>
      <c r="G58" s="107" t="e">
        <f t="shared" si="8"/>
        <v>#N/A</v>
      </c>
      <c r="H58" s="107" t="e">
        <f t="shared" si="9"/>
        <v>#N/A</v>
      </c>
      <c r="I58" s="107" t="e">
        <f t="shared" si="10"/>
        <v>#N/A</v>
      </c>
      <c r="J58" s="108" t="e">
        <f t="shared" si="4"/>
        <v>#N/A</v>
      </c>
      <c r="K58" s="108" t="e">
        <f t="shared" si="5"/>
        <v>#N/A</v>
      </c>
      <c r="L58" s="109" t="e">
        <f t="shared" si="6"/>
        <v>#N/A</v>
      </c>
    </row>
    <row r="59" spans="1:12" x14ac:dyDescent="0.25">
      <c r="C59"/>
      <c r="D59"/>
      <c r="E59"/>
      <c r="F59" s="106" t="e">
        <f t="shared" si="7"/>
        <v>#N/A</v>
      </c>
      <c r="G59" s="107">
        <v>74016000</v>
      </c>
      <c r="H59" s="107">
        <v>148098075.59999999</v>
      </c>
      <c r="I59" s="107">
        <v>222114075.59999999</v>
      </c>
      <c r="J59" s="108">
        <f t="shared" si="4"/>
        <v>0.3332341716753407</v>
      </c>
      <c r="K59" s="108">
        <f t="shared" si="5"/>
        <v>0.66676582832465925</v>
      </c>
      <c r="L59" s="109">
        <f t="shared" si="6"/>
        <v>1</v>
      </c>
    </row>
    <row r="60" spans="1:12" x14ac:dyDescent="0.25">
      <c r="C60"/>
      <c r="D60"/>
      <c r="E60"/>
    </row>
    <row r="61" spans="1:12" x14ac:dyDescent="0.25">
      <c r="C61"/>
      <c r="D61"/>
      <c r="E61"/>
    </row>
    <row r="62" spans="1:12" x14ac:dyDescent="0.25">
      <c r="C62"/>
      <c r="D62"/>
      <c r="E62"/>
    </row>
    <row r="63" spans="1:12" x14ac:dyDescent="0.25">
      <c r="C63"/>
      <c r="D63"/>
      <c r="E63"/>
    </row>
    <row r="64" spans="1:12" x14ac:dyDescent="0.25">
      <c r="C64"/>
      <c r="D64"/>
      <c r="E64"/>
    </row>
    <row r="65" spans="3:5" x14ac:dyDescent="0.25">
      <c r="C65"/>
      <c r="D65"/>
      <c r="E65"/>
    </row>
    <row r="66" spans="3:5" x14ac:dyDescent="0.25">
      <c r="C66"/>
      <c r="D66"/>
      <c r="E66"/>
    </row>
    <row r="67" spans="3:5" x14ac:dyDescent="0.25">
      <c r="C67"/>
      <c r="D67"/>
      <c r="E67"/>
    </row>
    <row r="68" spans="3:5" x14ac:dyDescent="0.25">
      <c r="C68"/>
      <c r="D68"/>
      <c r="E68"/>
    </row>
    <row r="69" spans="3:5" x14ac:dyDescent="0.25">
      <c r="C69"/>
      <c r="D69"/>
      <c r="E69"/>
    </row>
    <row r="70" spans="3:5" x14ac:dyDescent="0.25">
      <c r="C70"/>
      <c r="D70"/>
      <c r="E70"/>
    </row>
    <row r="71" spans="3:5" x14ac:dyDescent="0.25">
      <c r="C71"/>
      <c r="D71"/>
      <c r="E71"/>
    </row>
    <row r="72" spans="3:5" x14ac:dyDescent="0.25">
      <c r="C72"/>
      <c r="D72"/>
      <c r="E72"/>
    </row>
    <row r="73" spans="3:5" x14ac:dyDescent="0.25">
      <c r="C73"/>
      <c r="D73"/>
      <c r="E73"/>
    </row>
    <row r="74" spans="3:5" x14ac:dyDescent="0.25">
      <c r="C74"/>
      <c r="D74"/>
      <c r="E74"/>
    </row>
    <row r="75" spans="3:5" x14ac:dyDescent="0.25">
      <c r="C75"/>
      <c r="D75"/>
      <c r="E75"/>
    </row>
    <row r="76" spans="3:5" x14ac:dyDescent="0.25">
      <c r="C76"/>
      <c r="D76"/>
      <c r="E76"/>
    </row>
    <row r="77" spans="3:5" x14ac:dyDescent="0.25">
      <c r="C77"/>
      <c r="D77"/>
      <c r="E77"/>
    </row>
    <row r="78" spans="3:5" x14ac:dyDescent="0.25">
      <c r="C78"/>
      <c r="D78"/>
      <c r="E78"/>
    </row>
    <row r="79" spans="3:5" x14ac:dyDescent="0.25">
      <c r="C79"/>
      <c r="D79"/>
      <c r="E79"/>
    </row>
    <row r="80" spans="3:5" x14ac:dyDescent="0.25">
      <c r="C80"/>
      <c r="D80"/>
      <c r="E80"/>
    </row>
    <row r="81" spans="3:5" x14ac:dyDescent="0.25">
      <c r="C81"/>
      <c r="D81"/>
      <c r="E81"/>
    </row>
    <row r="82" spans="3:5" x14ac:dyDescent="0.25">
      <c r="C82"/>
      <c r="D82"/>
      <c r="E82"/>
    </row>
    <row r="83" spans="3:5" x14ac:dyDescent="0.25">
      <c r="C83"/>
      <c r="D83"/>
      <c r="E83"/>
    </row>
    <row r="84" spans="3:5" x14ac:dyDescent="0.25">
      <c r="C84"/>
      <c r="D84"/>
      <c r="E84"/>
    </row>
    <row r="85" spans="3:5" x14ac:dyDescent="0.25">
      <c r="C85"/>
      <c r="D85"/>
      <c r="E85"/>
    </row>
    <row r="86" spans="3:5" x14ac:dyDescent="0.25">
      <c r="C86"/>
      <c r="D86"/>
      <c r="E86"/>
    </row>
    <row r="87" spans="3:5" x14ac:dyDescent="0.25">
      <c r="C87"/>
      <c r="D87"/>
      <c r="E87"/>
    </row>
    <row r="88" spans="3:5" x14ac:dyDescent="0.25">
      <c r="C88"/>
      <c r="D88"/>
      <c r="E88"/>
    </row>
    <row r="89" spans="3:5" x14ac:dyDescent="0.25">
      <c r="C89"/>
      <c r="D89"/>
      <c r="E89"/>
    </row>
    <row r="90" spans="3:5" x14ac:dyDescent="0.25">
      <c r="C90"/>
      <c r="D90"/>
      <c r="E90"/>
    </row>
    <row r="91" spans="3:5" x14ac:dyDescent="0.25">
      <c r="C91"/>
      <c r="D91"/>
      <c r="E91"/>
    </row>
    <row r="92" spans="3:5" x14ac:dyDescent="0.25">
      <c r="C92"/>
      <c r="D92"/>
      <c r="E92"/>
    </row>
  </sheetData>
  <pageMargins left="0.511811024" right="0.511811024" top="0.78740157499999996" bottom="0.78740157499999996" header="0.31496062000000002" footer="0.31496062000000002"/>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AA17"/>
  <sheetViews>
    <sheetView workbookViewId="0">
      <selection activeCell="G5" sqref="G5"/>
    </sheetView>
  </sheetViews>
  <sheetFormatPr defaultRowHeight="15" x14ac:dyDescent="0.25"/>
  <cols>
    <col min="1" max="1" width="3.28515625" customWidth="1"/>
    <col min="2" max="2" width="15.85546875" bestFit="1" customWidth="1"/>
    <col min="4" max="4" width="57" customWidth="1"/>
    <col min="5" max="5" width="62" customWidth="1"/>
    <col min="13" max="18" width="9.140625" customWidth="1"/>
    <col min="19" max="19" width="5.7109375" customWidth="1"/>
    <col min="20" max="26" width="9.140625" customWidth="1"/>
    <col min="27" max="27" width="19.140625" customWidth="1"/>
  </cols>
  <sheetData>
    <row r="3" spans="2:27" ht="90" customHeight="1" x14ac:dyDescent="0.25">
      <c r="B3" s="106" t="s">
        <v>60</v>
      </c>
      <c r="C3" s="124">
        <v>0.17843983949660144</v>
      </c>
      <c r="D3" s="126" t="s">
        <v>2727</v>
      </c>
      <c r="E3" s="126" t="s">
        <v>2728</v>
      </c>
      <c r="F3" s="125"/>
      <c r="G3" s="125"/>
      <c r="H3" s="125"/>
      <c r="I3" s="125"/>
      <c r="J3" s="125"/>
      <c r="K3" s="125"/>
      <c r="L3" s="125"/>
      <c r="M3" s="125"/>
      <c r="N3" s="125"/>
      <c r="O3" s="125"/>
      <c r="P3" s="125"/>
      <c r="Q3" s="125"/>
      <c r="R3" s="125"/>
      <c r="S3" s="125"/>
      <c r="T3" s="125"/>
      <c r="U3" s="125"/>
      <c r="V3" s="125"/>
      <c r="W3" s="125"/>
      <c r="X3" s="125"/>
      <c r="Y3" s="125"/>
      <c r="Z3" s="125"/>
      <c r="AA3" s="125"/>
    </row>
    <row r="4" spans="2:27" ht="75" x14ac:dyDescent="0.25">
      <c r="B4" s="106" t="s">
        <v>62</v>
      </c>
      <c r="C4" s="124">
        <v>0.13867684844733</v>
      </c>
      <c r="D4" s="126" t="s">
        <v>2730</v>
      </c>
      <c r="E4" s="126" t="s">
        <v>2729</v>
      </c>
    </row>
    <row r="5" spans="2:27" ht="120" x14ac:dyDescent="0.25">
      <c r="B5" s="106" t="s">
        <v>642</v>
      </c>
      <c r="C5" s="124">
        <v>5.7127941872766215E-2</v>
      </c>
      <c r="D5" s="126" t="s">
        <v>2731</v>
      </c>
      <c r="E5" s="126" t="s">
        <v>2732</v>
      </c>
    </row>
    <row r="6" spans="2:27" x14ac:dyDescent="0.25">
      <c r="B6" s="106" t="s">
        <v>2394</v>
      </c>
      <c r="C6" s="124">
        <v>4.6462611485212871E-2</v>
      </c>
      <c r="D6" s="65"/>
    </row>
    <row r="7" spans="2:27" x14ac:dyDescent="0.25">
      <c r="B7" s="106" t="s">
        <v>2373</v>
      </c>
      <c r="C7" s="124">
        <v>3.9619281111421829E-2</v>
      </c>
      <c r="D7" s="65"/>
    </row>
    <row r="8" spans="2:27" x14ac:dyDescent="0.25">
      <c r="B8" s="106" t="s">
        <v>2124</v>
      </c>
      <c r="C8" s="124">
        <v>1.7783654589785935E-2</v>
      </c>
      <c r="D8" s="65"/>
    </row>
    <row r="9" spans="2:27" ht="60" x14ac:dyDescent="0.25">
      <c r="B9" s="106" t="s">
        <v>65</v>
      </c>
      <c r="C9" s="124">
        <v>1.5757668623860955E-2</v>
      </c>
      <c r="D9" s="126" t="s">
        <v>2733</v>
      </c>
      <c r="E9" s="126" t="s">
        <v>2734</v>
      </c>
    </row>
    <row r="10" spans="2:27" x14ac:dyDescent="0.25">
      <c r="B10" s="106" t="s">
        <v>1016</v>
      </c>
      <c r="C10" s="124">
        <v>1.5127361878906516E-2</v>
      </c>
      <c r="D10" s="65"/>
    </row>
    <row r="11" spans="2:27" x14ac:dyDescent="0.25">
      <c r="B11" s="106" t="s">
        <v>648</v>
      </c>
      <c r="C11" s="124">
        <v>1.4857230416783187E-2</v>
      </c>
      <c r="D11" s="65"/>
    </row>
    <row r="12" spans="2:27" x14ac:dyDescent="0.25">
      <c r="B12" s="106" t="s">
        <v>645</v>
      </c>
      <c r="C12" s="124">
        <v>1.4634371960531438E-2</v>
      </c>
      <c r="D12" s="65"/>
    </row>
    <row r="13" spans="2:27" x14ac:dyDescent="0.25">
      <c r="B13" s="106" t="s">
        <v>343</v>
      </c>
      <c r="C13" s="124">
        <v>1.1777731748577217E-2</v>
      </c>
      <c r="D13" s="65"/>
    </row>
    <row r="14" spans="2:27" x14ac:dyDescent="0.25">
      <c r="B14" s="106" t="s">
        <v>1012</v>
      </c>
      <c r="C14" s="124">
        <v>9.9723531433862905E-3</v>
      </c>
      <c r="D14" s="65"/>
    </row>
    <row r="15" spans="2:27" x14ac:dyDescent="0.25">
      <c r="B15" s="106" t="s">
        <v>647</v>
      </c>
      <c r="C15" s="124">
        <v>7.2035056566221506E-3</v>
      </c>
      <c r="D15" s="65"/>
    </row>
    <row r="16" spans="2:27" x14ac:dyDescent="0.25">
      <c r="B16" s="106" t="s">
        <v>2391</v>
      </c>
      <c r="C16" s="124">
        <v>6.7532865530832665E-3</v>
      </c>
      <c r="D16" s="65"/>
    </row>
    <row r="17" spans="2:3" x14ac:dyDescent="0.25">
      <c r="B17" s="106" t="s">
        <v>1684</v>
      </c>
      <c r="C17" s="124">
        <v>6.5281770013138245E-3</v>
      </c>
    </row>
  </sheetData>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D62"/>
  <sheetViews>
    <sheetView workbookViewId="0">
      <selection activeCell="K31" sqref="K31"/>
    </sheetView>
  </sheetViews>
  <sheetFormatPr defaultRowHeight="15" x14ac:dyDescent="0.25"/>
  <cols>
    <col min="1" max="1" width="21.5703125" bestFit="1" customWidth="1"/>
    <col min="2" max="2" width="22.85546875" bestFit="1" customWidth="1"/>
    <col min="3" max="3" width="26.5703125" bestFit="1" customWidth="1"/>
    <col min="4" max="4" width="28.140625" bestFit="1" customWidth="1"/>
  </cols>
  <sheetData>
    <row r="3" spans="1:4" x14ac:dyDescent="0.25">
      <c r="A3" s="102" t="s">
        <v>2691</v>
      </c>
      <c r="B3" s="65" t="s">
        <v>2693</v>
      </c>
      <c r="C3" s="65" t="s">
        <v>2724</v>
      </c>
      <c r="D3" s="65" t="s">
        <v>2725</v>
      </c>
    </row>
    <row r="4" spans="1:4" x14ac:dyDescent="0.25">
      <c r="A4" s="7" t="s">
        <v>18</v>
      </c>
      <c r="B4" s="113">
        <v>101323100</v>
      </c>
      <c r="C4" s="113">
        <v>29569600</v>
      </c>
      <c r="D4" s="113">
        <v>17094500</v>
      </c>
    </row>
    <row r="5" spans="1:4" x14ac:dyDescent="0.25">
      <c r="A5" s="123" t="s">
        <v>2695</v>
      </c>
      <c r="B5" s="113">
        <v>29511000</v>
      </c>
      <c r="C5" s="113">
        <v>19387000</v>
      </c>
      <c r="D5" s="113">
        <v>24000</v>
      </c>
    </row>
    <row r="6" spans="1:4" x14ac:dyDescent="0.25">
      <c r="A6" s="123" t="s">
        <v>62</v>
      </c>
      <c r="B6" s="113">
        <v>26702080</v>
      </c>
      <c r="C6" s="113">
        <v>121000</v>
      </c>
      <c r="D6" s="113">
        <v>8210500</v>
      </c>
    </row>
    <row r="7" spans="1:4" x14ac:dyDescent="0.25">
      <c r="A7" s="123" t="s">
        <v>2394</v>
      </c>
      <c r="B7" s="113">
        <v>10320000</v>
      </c>
      <c r="C7" s="113">
        <v>4100000</v>
      </c>
      <c r="D7" s="113">
        <v>3360000</v>
      </c>
    </row>
    <row r="8" spans="1:4" x14ac:dyDescent="0.25">
      <c r="A8" s="123" t="s">
        <v>2373</v>
      </c>
      <c r="B8" s="113">
        <v>8800000</v>
      </c>
      <c r="C8" s="113">
        <v>3500000</v>
      </c>
      <c r="D8" s="113">
        <v>3000000</v>
      </c>
    </row>
    <row r="9" spans="1:4" x14ac:dyDescent="0.25">
      <c r="A9" s="123" t="s">
        <v>60</v>
      </c>
      <c r="B9" s="113">
        <v>8389000</v>
      </c>
      <c r="C9" s="113">
        <v>1050000</v>
      </c>
      <c r="D9" s="113">
        <v>1950000</v>
      </c>
    </row>
    <row r="10" spans="1:4" x14ac:dyDescent="0.25">
      <c r="A10" s="123" t="s">
        <v>642</v>
      </c>
      <c r="B10" s="113">
        <v>7188920</v>
      </c>
      <c r="C10" s="113"/>
      <c r="D10" s="113"/>
    </row>
    <row r="11" spans="1:4" x14ac:dyDescent="0.25">
      <c r="A11" s="123" t="s">
        <v>645</v>
      </c>
      <c r="B11" s="113">
        <v>1950500</v>
      </c>
      <c r="C11" s="113"/>
      <c r="D11" s="113"/>
    </row>
    <row r="12" spans="1:4" x14ac:dyDescent="0.25">
      <c r="A12" s="123" t="s">
        <v>647</v>
      </c>
      <c r="B12" s="113">
        <v>1600000</v>
      </c>
      <c r="C12" s="113"/>
      <c r="D12" s="113"/>
    </row>
    <row r="13" spans="1:4" x14ac:dyDescent="0.25">
      <c r="A13" s="123" t="s">
        <v>2391</v>
      </c>
      <c r="B13" s="113">
        <v>1500000</v>
      </c>
      <c r="C13" s="113">
        <v>1050000</v>
      </c>
      <c r="D13" s="113">
        <v>550000</v>
      </c>
    </row>
    <row r="14" spans="1:4" x14ac:dyDescent="0.25">
      <c r="A14" s="123" t="s">
        <v>648</v>
      </c>
      <c r="B14" s="113">
        <v>1300000</v>
      </c>
      <c r="C14" s="113"/>
      <c r="D14" s="113"/>
    </row>
    <row r="15" spans="1:4" x14ac:dyDescent="0.25">
      <c r="A15" s="123" t="s">
        <v>643</v>
      </c>
      <c r="B15" s="113">
        <v>1000000</v>
      </c>
      <c r="C15" s="113"/>
      <c r="D15" s="113"/>
    </row>
    <row r="16" spans="1:4" x14ac:dyDescent="0.25">
      <c r="A16" s="123" t="s">
        <v>67</v>
      </c>
      <c r="B16" s="113">
        <v>600000</v>
      </c>
      <c r="C16" s="113"/>
      <c r="D16" s="113"/>
    </row>
    <row r="17" spans="1:4" x14ac:dyDescent="0.25">
      <c r="A17" s="123" t="s">
        <v>646</v>
      </c>
      <c r="B17" s="113">
        <v>300000</v>
      </c>
      <c r="C17" s="113"/>
      <c r="D17" s="113"/>
    </row>
    <row r="18" spans="1:4" x14ac:dyDescent="0.25">
      <c r="A18" s="123" t="s">
        <v>654</v>
      </c>
      <c r="B18" s="113">
        <v>300000</v>
      </c>
      <c r="C18" s="113"/>
      <c r="D18" s="113"/>
    </row>
    <row r="19" spans="1:4" x14ac:dyDescent="0.25">
      <c r="A19" s="123" t="s">
        <v>652</v>
      </c>
      <c r="B19" s="113">
        <v>300000</v>
      </c>
      <c r="C19" s="113"/>
      <c r="D19" s="113"/>
    </row>
    <row r="20" spans="1:4" x14ac:dyDescent="0.25">
      <c r="A20" s="123" t="s">
        <v>653</v>
      </c>
      <c r="B20" s="113">
        <v>300000</v>
      </c>
      <c r="C20" s="113"/>
      <c r="D20" s="113"/>
    </row>
    <row r="21" spans="1:4" ht="16.5" customHeight="1" x14ac:dyDescent="0.25">
      <c r="A21" s="123" t="s">
        <v>650</v>
      </c>
      <c r="B21" s="113">
        <v>300000</v>
      </c>
      <c r="C21" s="113"/>
      <c r="D21" s="113"/>
    </row>
    <row r="22" spans="1:4" x14ac:dyDescent="0.25">
      <c r="A22" s="123" t="s">
        <v>649</v>
      </c>
      <c r="B22" s="113">
        <v>300000</v>
      </c>
      <c r="C22" s="113"/>
      <c r="D22" s="113"/>
    </row>
    <row r="23" spans="1:4" x14ac:dyDescent="0.25">
      <c r="A23" s="123" t="s">
        <v>651</v>
      </c>
      <c r="B23" s="113">
        <v>300000</v>
      </c>
      <c r="C23" s="113"/>
      <c r="D23" s="113"/>
    </row>
    <row r="24" spans="1:4" x14ac:dyDescent="0.25">
      <c r="A24" s="123" t="s">
        <v>2563</v>
      </c>
      <c r="B24" s="113">
        <v>297000</v>
      </c>
      <c r="C24" s="113">
        <v>297000</v>
      </c>
      <c r="D24" s="113"/>
    </row>
    <row r="25" spans="1:4" x14ac:dyDescent="0.25">
      <c r="A25" s="123" t="s">
        <v>1261</v>
      </c>
      <c r="B25" s="113">
        <v>64600.000000000007</v>
      </c>
      <c r="C25" s="113">
        <v>64600.000000000007</v>
      </c>
      <c r="D25" s="113">
        <v>0</v>
      </c>
    </row>
    <row r="26" spans="1:4" x14ac:dyDescent="0.25">
      <c r="A26" s="7" t="s">
        <v>17</v>
      </c>
      <c r="B26" s="113">
        <v>75816000</v>
      </c>
      <c r="C26" s="113">
        <v>23915000</v>
      </c>
      <c r="D26" s="113">
        <v>12670000</v>
      </c>
    </row>
    <row r="27" spans="1:4" x14ac:dyDescent="0.25">
      <c r="A27" s="123" t="s">
        <v>60</v>
      </c>
      <c r="B27" s="113">
        <v>31245000</v>
      </c>
      <c r="C27" s="113">
        <v>5430000</v>
      </c>
      <c r="D27" s="113">
        <v>7180000</v>
      </c>
    </row>
    <row r="28" spans="1:4" x14ac:dyDescent="0.25">
      <c r="A28" s="123" t="s">
        <v>642</v>
      </c>
      <c r="B28" s="113">
        <v>5500000</v>
      </c>
      <c r="C28" s="113">
        <v>270000</v>
      </c>
      <c r="D28" s="113">
        <v>590000</v>
      </c>
    </row>
    <row r="29" spans="1:4" x14ac:dyDescent="0.25">
      <c r="A29" s="123" t="s">
        <v>62</v>
      </c>
      <c r="B29" s="113">
        <v>4100000</v>
      </c>
      <c r="C29" s="113">
        <v>800000</v>
      </c>
      <c r="D29" s="113">
        <v>950000</v>
      </c>
    </row>
    <row r="30" spans="1:4" x14ac:dyDescent="0.25">
      <c r="A30" s="123" t="s">
        <v>2124</v>
      </c>
      <c r="B30" s="113">
        <v>3950000</v>
      </c>
      <c r="C30" s="113">
        <v>3300000</v>
      </c>
      <c r="D30" s="113">
        <v>0</v>
      </c>
    </row>
    <row r="31" spans="1:4" x14ac:dyDescent="0.25">
      <c r="A31" s="123" t="s">
        <v>65</v>
      </c>
      <c r="B31" s="113">
        <v>3500000</v>
      </c>
      <c r="C31" s="113">
        <v>3000000</v>
      </c>
      <c r="D31" s="113">
        <v>300000</v>
      </c>
    </row>
    <row r="32" spans="1:4" x14ac:dyDescent="0.25">
      <c r="A32" s="123" t="s">
        <v>1016</v>
      </c>
      <c r="B32" s="113">
        <v>3360000</v>
      </c>
      <c r="C32" s="113">
        <v>1570000</v>
      </c>
      <c r="D32" s="113">
        <v>2300000</v>
      </c>
    </row>
    <row r="33" spans="1:4" x14ac:dyDescent="0.25">
      <c r="A33" s="123" t="s">
        <v>2695</v>
      </c>
      <c r="B33" s="113">
        <v>3300000</v>
      </c>
      <c r="C33" s="113">
        <v>2300000</v>
      </c>
      <c r="D33" s="113">
        <v>0</v>
      </c>
    </row>
    <row r="34" spans="1:4" x14ac:dyDescent="0.25">
      <c r="A34" s="123" t="s">
        <v>343</v>
      </c>
      <c r="B34" s="113">
        <v>2616000</v>
      </c>
      <c r="C34" s="113">
        <v>1370000</v>
      </c>
      <c r="D34" s="113">
        <v>150000</v>
      </c>
    </row>
    <row r="35" spans="1:4" x14ac:dyDescent="0.25">
      <c r="A35" s="123" t="s">
        <v>1012</v>
      </c>
      <c r="B35" s="113">
        <v>2215000</v>
      </c>
      <c r="C35" s="113">
        <v>175000</v>
      </c>
      <c r="D35" s="113">
        <v>0</v>
      </c>
    </row>
    <row r="36" spans="1:4" x14ac:dyDescent="0.25">
      <c r="A36" s="123" t="s">
        <v>648</v>
      </c>
      <c r="B36" s="113">
        <v>2000000</v>
      </c>
      <c r="C36" s="113"/>
      <c r="D36" s="113"/>
    </row>
    <row r="37" spans="1:4" x14ac:dyDescent="0.25">
      <c r="A37" s="123" t="s">
        <v>1684</v>
      </c>
      <c r="B37" s="113">
        <v>1450000</v>
      </c>
      <c r="C37" s="113">
        <v>1350000</v>
      </c>
      <c r="D37" s="113">
        <v>0</v>
      </c>
    </row>
    <row r="38" spans="1:4" x14ac:dyDescent="0.25">
      <c r="A38" s="123" t="s">
        <v>645</v>
      </c>
      <c r="B38" s="113">
        <v>1300000</v>
      </c>
      <c r="C38" s="113">
        <v>0</v>
      </c>
      <c r="D38" s="113">
        <v>0</v>
      </c>
    </row>
    <row r="39" spans="1:4" x14ac:dyDescent="0.25">
      <c r="A39" s="123" t="s">
        <v>2633</v>
      </c>
      <c r="B39" s="113">
        <v>1130000</v>
      </c>
      <c r="C39" s="113">
        <v>30000</v>
      </c>
      <c r="D39" s="113">
        <v>470000</v>
      </c>
    </row>
    <row r="40" spans="1:4" x14ac:dyDescent="0.25">
      <c r="A40" s="123" t="s">
        <v>345</v>
      </c>
      <c r="B40" s="113">
        <v>1100000</v>
      </c>
      <c r="C40" s="113">
        <v>800000</v>
      </c>
      <c r="D40" s="113">
        <v>0</v>
      </c>
    </row>
    <row r="41" spans="1:4" x14ac:dyDescent="0.25">
      <c r="A41" s="123" t="s">
        <v>2117</v>
      </c>
      <c r="B41" s="113">
        <v>1020000</v>
      </c>
      <c r="C41" s="113">
        <v>120000</v>
      </c>
      <c r="D41" s="113">
        <v>100000</v>
      </c>
    </row>
    <row r="42" spans="1:4" x14ac:dyDescent="0.25">
      <c r="A42" s="123" t="s">
        <v>1022</v>
      </c>
      <c r="B42" s="113">
        <v>1000000</v>
      </c>
      <c r="C42" s="113">
        <v>0</v>
      </c>
      <c r="D42" s="113">
        <v>0</v>
      </c>
    </row>
    <row r="43" spans="1:4" x14ac:dyDescent="0.25">
      <c r="A43" s="123" t="s">
        <v>1023</v>
      </c>
      <c r="B43" s="113">
        <v>1000000</v>
      </c>
      <c r="C43" s="113">
        <v>700000</v>
      </c>
      <c r="D43" s="113"/>
    </row>
    <row r="44" spans="1:4" x14ac:dyDescent="0.25">
      <c r="A44" s="123" t="s">
        <v>1627</v>
      </c>
      <c r="B44" s="113">
        <v>1000000</v>
      </c>
      <c r="C44" s="113">
        <v>0</v>
      </c>
      <c r="D44" s="113">
        <v>0</v>
      </c>
    </row>
    <row r="45" spans="1:4" x14ac:dyDescent="0.25">
      <c r="A45" s="123" t="s">
        <v>1015</v>
      </c>
      <c r="B45" s="113">
        <v>900000</v>
      </c>
      <c r="C45" s="113">
        <v>830000</v>
      </c>
      <c r="D45" s="113">
        <v>0</v>
      </c>
    </row>
    <row r="46" spans="1:4" x14ac:dyDescent="0.25">
      <c r="A46" s="123" t="s">
        <v>1017</v>
      </c>
      <c r="B46" s="113">
        <v>890000</v>
      </c>
      <c r="C46" s="113">
        <v>490000</v>
      </c>
      <c r="D46" s="113">
        <v>200000</v>
      </c>
    </row>
    <row r="47" spans="1:4" x14ac:dyDescent="0.25">
      <c r="A47" s="123" t="s">
        <v>344</v>
      </c>
      <c r="B47" s="113">
        <v>550000</v>
      </c>
      <c r="C47" s="113">
        <v>550000</v>
      </c>
      <c r="D47" s="113">
        <v>0</v>
      </c>
    </row>
    <row r="48" spans="1:4" x14ac:dyDescent="0.25">
      <c r="A48" s="123" t="s">
        <v>2121</v>
      </c>
      <c r="B48" s="113">
        <v>500000</v>
      </c>
      <c r="C48" s="113">
        <v>50000</v>
      </c>
      <c r="D48" s="113"/>
    </row>
    <row r="49" spans="1:4" x14ac:dyDescent="0.25">
      <c r="A49" s="123" t="s">
        <v>1019</v>
      </c>
      <c r="B49" s="113">
        <v>500000</v>
      </c>
      <c r="C49" s="113">
        <v>0</v>
      </c>
      <c r="D49" s="113">
        <v>0</v>
      </c>
    </row>
    <row r="50" spans="1:4" x14ac:dyDescent="0.25">
      <c r="A50" s="123" t="s">
        <v>1730</v>
      </c>
      <c r="B50" s="113">
        <v>350000</v>
      </c>
      <c r="C50" s="113">
        <v>320000</v>
      </c>
      <c r="D50" s="113">
        <v>0</v>
      </c>
    </row>
    <row r="51" spans="1:4" x14ac:dyDescent="0.25">
      <c r="A51" s="123" t="s">
        <v>2125</v>
      </c>
      <c r="B51" s="113">
        <v>300000</v>
      </c>
      <c r="C51" s="113">
        <v>50000</v>
      </c>
      <c r="D51" s="113"/>
    </row>
    <row r="52" spans="1:4" x14ac:dyDescent="0.25">
      <c r="A52" s="123" t="s">
        <v>2119</v>
      </c>
      <c r="B52" s="113">
        <v>300000</v>
      </c>
      <c r="C52" s="113">
        <v>50000</v>
      </c>
      <c r="D52" s="113">
        <v>200000</v>
      </c>
    </row>
    <row r="53" spans="1:4" x14ac:dyDescent="0.25">
      <c r="A53" s="123" t="s">
        <v>2128</v>
      </c>
      <c r="B53" s="113">
        <v>200000</v>
      </c>
      <c r="C53" s="113"/>
      <c r="D53" s="113">
        <v>150000</v>
      </c>
    </row>
    <row r="54" spans="1:4" x14ac:dyDescent="0.25">
      <c r="A54" s="123" t="s">
        <v>1752</v>
      </c>
      <c r="B54" s="113">
        <v>180000</v>
      </c>
      <c r="C54" s="113">
        <v>180000</v>
      </c>
      <c r="D54" s="113">
        <v>0</v>
      </c>
    </row>
    <row r="55" spans="1:4" x14ac:dyDescent="0.25">
      <c r="A55" s="123" t="s">
        <v>1635</v>
      </c>
      <c r="B55" s="113">
        <v>160000</v>
      </c>
      <c r="C55" s="113">
        <v>60000</v>
      </c>
      <c r="D55" s="113">
        <v>0</v>
      </c>
    </row>
    <row r="56" spans="1:4" x14ac:dyDescent="0.25">
      <c r="A56" s="123" t="s">
        <v>1018</v>
      </c>
      <c r="B56" s="113">
        <v>120000</v>
      </c>
      <c r="C56" s="113">
        <v>120000</v>
      </c>
      <c r="D56" s="113">
        <v>0</v>
      </c>
    </row>
    <row r="57" spans="1:4" x14ac:dyDescent="0.25">
      <c r="A57" s="123" t="s">
        <v>1757</v>
      </c>
      <c r="B57" s="113">
        <v>80000</v>
      </c>
      <c r="C57" s="113">
        <v>0</v>
      </c>
      <c r="D57" s="113">
        <v>80000</v>
      </c>
    </row>
    <row r="58" spans="1:4" x14ac:dyDescent="0.25">
      <c r="A58" s="123" t="s">
        <v>650</v>
      </c>
      <c r="B58" s="113"/>
      <c r="C58" s="113"/>
      <c r="D58" s="113"/>
    </row>
    <row r="59" spans="1:4" x14ac:dyDescent="0.25">
      <c r="A59" s="123" t="s">
        <v>2677</v>
      </c>
      <c r="B59" s="113"/>
      <c r="C59" s="113"/>
      <c r="D59" s="113"/>
    </row>
    <row r="60" spans="1:4" x14ac:dyDescent="0.25">
      <c r="A60" s="123" t="s">
        <v>2667</v>
      </c>
      <c r="B60" s="113"/>
      <c r="C60" s="113"/>
      <c r="D60" s="113"/>
    </row>
    <row r="61" spans="1:4" x14ac:dyDescent="0.25">
      <c r="A61" s="123" t="s">
        <v>1697</v>
      </c>
      <c r="B61" s="113">
        <v>0</v>
      </c>
      <c r="C61" s="113">
        <v>0</v>
      </c>
      <c r="D61" s="113">
        <v>0</v>
      </c>
    </row>
    <row r="62" spans="1:4" x14ac:dyDescent="0.25">
      <c r="A62" s="7" t="s">
        <v>2692</v>
      </c>
      <c r="B62" s="113">
        <v>177139100</v>
      </c>
      <c r="C62" s="113">
        <v>53484600</v>
      </c>
      <c r="D62" s="113">
        <v>29764500</v>
      </c>
    </row>
  </sheetData>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3"/>
  <sheetViews>
    <sheetView workbookViewId="0">
      <selection activeCell="I32" sqref="I32"/>
    </sheetView>
  </sheetViews>
  <sheetFormatPr defaultRowHeight="15" x14ac:dyDescent="0.25"/>
  <cols>
    <col min="4" max="4" width="14.140625" bestFit="1" customWidth="1"/>
    <col min="5" max="5" width="9.5703125" bestFit="1" customWidth="1"/>
    <col min="8" max="8" width="10.85546875" bestFit="1" customWidth="1"/>
  </cols>
  <sheetData>
    <row r="1" spans="1:10" x14ac:dyDescent="0.25">
      <c r="A1" s="121" t="s">
        <v>2716</v>
      </c>
      <c r="B1" s="121" t="s">
        <v>2715</v>
      </c>
      <c r="C1" s="121" t="s">
        <v>2701</v>
      </c>
      <c r="D1" s="121" t="s">
        <v>2702</v>
      </c>
      <c r="E1" s="121" t="s">
        <v>2705</v>
      </c>
      <c r="F1" s="122" t="s">
        <v>2700</v>
      </c>
      <c r="G1" s="121" t="s">
        <v>2718</v>
      </c>
      <c r="H1" s="115"/>
    </row>
    <row r="2" spans="1:10" x14ac:dyDescent="0.25">
      <c r="A2" s="268" t="s">
        <v>2721</v>
      </c>
      <c r="B2" s="115" t="s">
        <v>2713</v>
      </c>
      <c r="C2" s="115">
        <v>0.45</v>
      </c>
      <c r="D2" s="116">
        <v>192722222.22222221</v>
      </c>
      <c r="E2" s="115" t="s">
        <v>2706</v>
      </c>
      <c r="F2" s="115">
        <v>14.52</v>
      </c>
      <c r="G2" s="116" t="s">
        <v>2723</v>
      </c>
      <c r="H2" s="116"/>
    </row>
    <row r="3" spans="1:10" x14ac:dyDescent="0.25">
      <c r="A3" s="269"/>
      <c r="B3" s="115" t="s">
        <v>2714</v>
      </c>
      <c r="C3" s="115">
        <v>0.45</v>
      </c>
      <c r="D3" s="116">
        <f>D2/12</f>
        <v>16060185.185185185</v>
      </c>
      <c r="E3" s="115" t="s">
        <v>2706</v>
      </c>
      <c r="F3" s="115">
        <v>14.52</v>
      </c>
      <c r="G3" s="116" t="s">
        <v>2722</v>
      </c>
      <c r="H3" s="116"/>
    </row>
    <row r="5" spans="1:10" x14ac:dyDescent="0.25">
      <c r="G5" s="120">
        <f>33*44*0.01</f>
        <v>14.52</v>
      </c>
    </row>
    <row r="7" spans="1:10" x14ac:dyDescent="0.25">
      <c r="A7" s="115" t="s">
        <v>2711</v>
      </c>
      <c r="B7" s="115" t="s">
        <v>2704</v>
      </c>
      <c r="C7" s="115" t="s">
        <v>2701</v>
      </c>
      <c r="D7" s="119"/>
      <c r="E7" s="115" t="s">
        <v>2702</v>
      </c>
      <c r="F7" s="115" t="s">
        <v>2705</v>
      </c>
      <c r="G7" s="116" t="s">
        <v>2700</v>
      </c>
      <c r="H7" s="115" t="s">
        <v>2703</v>
      </c>
      <c r="I7" s="115" t="s">
        <v>2708</v>
      </c>
      <c r="J7" s="115"/>
    </row>
    <row r="8" spans="1:10" x14ac:dyDescent="0.25">
      <c r="A8" s="115" t="s">
        <v>2699</v>
      </c>
      <c r="B8" s="116">
        <v>86725000</v>
      </c>
      <c r="C8" s="115">
        <v>0.45</v>
      </c>
      <c r="D8" s="117" t="s">
        <v>2697</v>
      </c>
      <c r="E8" s="116">
        <f>B8/C8</f>
        <v>192722222.22222221</v>
      </c>
      <c r="F8" s="115" t="s">
        <v>2706</v>
      </c>
      <c r="G8" s="115">
        <v>14.52</v>
      </c>
      <c r="H8" s="116">
        <f>E8*G8</f>
        <v>2798326666.6666665</v>
      </c>
      <c r="I8" s="116">
        <f>H8/1000</f>
        <v>2798326.6666666665</v>
      </c>
      <c r="J8" s="118" t="s">
        <v>2709</v>
      </c>
    </row>
    <row r="9" spans="1:10" x14ac:dyDescent="0.25">
      <c r="A9" s="115" t="s">
        <v>2698</v>
      </c>
      <c r="B9" s="116">
        <v>15922000</v>
      </c>
      <c r="C9" s="115">
        <v>0.14000000000000001</v>
      </c>
      <c r="D9" s="117" t="s">
        <v>2697</v>
      </c>
      <c r="E9" s="116">
        <f>B9/C9</f>
        <v>113728571.42857142</v>
      </c>
      <c r="F9" s="115" t="s">
        <v>2707</v>
      </c>
      <c r="G9" s="115">
        <v>3</v>
      </c>
      <c r="H9" s="116">
        <f>E9*G9</f>
        <v>341185714.28571427</v>
      </c>
      <c r="I9" s="116">
        <f>H9/1000</f>
        <v>341185.71428571426</v>
      </c>
      <c r="J9" s="118" t="s">
        <v>2710</v>
      </c>
    </row>
    <row r="10" spans="1:10" x14ac:dyDescent="0.25">
      <c r="C10" s="113"/>
      <c r="D10" s="114"/>
    </row>
    <row r="11" spans="1:10" x14ac:dyDescent="0.25">
      <c r="A11" s="121" t="s">
        <v>2716</v>
      </c>
      <c r="B11" s="121" t="s">
        <v>2715</v>
      </c>
      <c r="C11" s="121" t="s">
        <v>2717</v>
      </c>
      <c r="D11" s="121" t="s">
        <v>2718</v>
      </c>
    </row>
    <row r="12" spans="1:10" x14ac:dyDescent="0.25">
      <c r="A12" s="268" t="s">
        <v>2712</v>
      </c>
      <c r="B12" s="115" t="s">
        <v>2713</v>
      </c>
      <c r="C12" s="115">
        <v>960</v>
      </c>
      <c r="D12" s="115" t="s">
        <v>2719</v>
      </c>
      <c r="G12" s="65"/>
    </row>
    <row r="13" spans="1:10" x14ac:dyDescent="0.25">
      <c r="A13" s="269"/>
      <c r="B13" s="115" t="s">
        <v>2714</v>
      </c>
      <c r="C13" s="115">
        <v>80</v>
      </c>
      <c r="D13" s="115" t="s">
        <v>2720</v>
      </c>
    </row>
  </sheetData>
  <mergeCells count="2">
    <mergeCell ref="A12:A13"/>
    <mergeCell ref="A2:A3"/>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1</vt:i4>
      </vt:variant>
    </vt:vector>
  </HeadingPairs>
  <TitlesOfParts>
    <vt:vector size="9" baseType="lpstr">
      <vt:lpstr>Preenchimento - Funil de Vendas</vt:lpstr>
      <vt:lpstr>Indicadores</vt:lpstr>
      <vt:lpstr>Dados background</vt:lpstr>
      <vt:lpstr>Base Concorrentes</vt:lpstr>
      <vt:lpstr>Overview concorrência</vt:lpstr>
      <vt:lpstr>Planilha1</vt:lpstr>
      <vt:lpstr>Construção</vt:lpstr>
      <vt:lpstr>Rascunho</vt:lpstr>
      <vt:lpstr>L_ST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Funil de Vendas</dc:title>
  <dc:creator>Baydir Gois;Marketing</dc:creator>
  <dc:description>Funil de Vendas desenvolvido por Inteligência de Mercado, Marketing - NobelPack</dc:description>
  <cp:lastModifiedBy>Simone Cardozo Lozano</cp:lastModifiedBy>
  <dcterms:created xsi:type="dcterms:W3CDTF">2017-01-11T02:11:23Z</dcterms:created>
  <dcterms:modified xsi:type="dcterms:W3CDTF">2019-02-15T16:55:53Z</dcterms:modified>
  <cp:category>Comercial</cp:category>
</cp:coreProperties>
</file>